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4500" activeTab="0"/>
  </bookViews>
  <sheets>
    <sheet name="Тит. лист" sheetId="1" r:id="rId1"/>
  </sheets>
  <definedNames>
    <definedName name="_xlnm.Print_Area" localSheetId="0">'Тит. лист'!$A$1:$FN$156</definedName>
  </definedNames>
  <calcPr fullCalcOnLoad="1"/>
</workbook>
</file>

<file path=xl/sharedStrings.xml><?xml version="1.0" encoding="utf-8"?>
<sst xmlns="http://schemas.openxmlformats.org/spreadsheetml/2006/main" count="748" uniqueCount="281">
  <si>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</si>
  <si>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</si>
  <si>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</si>
  <si>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</si>
  <si>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</si>
  <si>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</si>
  <si>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</si>
  <si>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</si>
  <si>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</si>
  <si>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</si>
  <si>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</si>
  <si>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</si>
  <si>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</si>
  <si>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</si>
  <si>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</si>
  <si>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</si>
  <si>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</si>
  <si>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</si>
  <si>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</si>
  <si>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</si>
  <si>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</si>
  <si>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</si>
  <si>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</si>
  <si>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</si>
  <si>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</si>
  <si>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</si>
  <si>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</si>
  <si>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</si>
  <si>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</si>
  <si>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</si>
  <si>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</si>
  <si>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</si>
  <si>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</si>
  <si>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</si>
  <si>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</si>
  <si>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</si>
  <si>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</si>
  <si>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</si>
  <si>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</si>
  <si>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</si>
  <si>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</si>
  <si>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</si>
  <si>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</si>
  <si>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</si>
  <si>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</si>
  <si>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</si>
  <si>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</si>
  <si>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</si>
  <si>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</si>
  <si>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</si>
  <si>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</si>
  <si>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</si>
  <si>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</si>
  <si>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</si>
  <si>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</si>
  <si>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</si>
  <si>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</si>
  <si>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</si>
  <si>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</si>
  <si>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</si>
  <si>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</si>
  <si>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</si>
  <si>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</si>
  <si>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</si>
  <si>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</si>
  <si>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</si>
  <si>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</si>
  <si>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</si>
  <si>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</si>
  <si>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</si>
  <si>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</si>
  <si>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</si>
  <si>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</si>
  <si>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</si>
  <si>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</si>
  <si>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</si>
  <si>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</si>
  <si>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</si>
  <si>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</si>
  <si>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</si>
  <si>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</si>
  <si>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</si>
  <si>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</si>
  <si>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Прочие выплаты</t>
  </si>
  <si>
    <t>Прочие расходы</t>
  </si>
  <si>
    <t>Результат исполнения бюджета
(дефицит / профицит)</t>
  </si>
  <si>
    <t>Прочие  работы, услуги</t>
  </si>
  <si>
    <t>Заработная  плата</t>
  </si>
  <si>
    <t>всего: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</si>
  <si>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</si>
  <si>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</si>
  <si>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</si>
  <si>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</si>
  <si>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</si>
  <si>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</si>
  <si>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</si>
  <si>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</si>
  <si>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</si>
  <si>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</si>
  <si>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</si>
  <si>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Руководитель  ________________________        Кока Н.И.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</si>
  <si>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</si>
  <si>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</si>
  <si>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</si>
  <si>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</si>
  <si>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Безвозмездные перечисления государственным и муниципальным организациям</t>
  </si>
  <si>
    <t>Начисления  на  оплату  труда</t>
  </si>
  <si>
    <t>Услуги  связи</t>
  </si>
  <si>
    <t>Коммунальные  услуги</t>
  </si>
  <si>
    <t>Пособие по  социальной  помощи  населению</t>
  </si>
  <si>
    <t>Начисления  на выплаты по оплате  труда</t>
  </si>
  <si>
    <t>220</t>
  </si>
  <si>
    <t>Директор МАУ "РКЦ Образования"</t>
  </si>
  <si>
    <t>201</t>
  </si>
  <si>
    <t>241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</si>
  <si>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</si>
  <si>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</si>
  <si>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907 0113 0927000 321 00 262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</si>
  <si>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</si>
  <si>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</si>
  <si>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240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</si>
  <si>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</si>
  <si>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</si>
  <si>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</si>
  <si>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</si>
  <si>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</si>
  <si>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</si>
  <si>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907 0702 0926000 870  00 290</t>
  </si>
  <si>
    <t>907 0709 0926000 870  00 290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</si>
  <si>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</si>
  <si>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</si>
  <si>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</si>
  <si>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</si>
  <si>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</si>
  <si>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281</t>
  </si>
  <si>
    <t>282</t>
  </si>
  <si>
    <t>Исполнители: Брыль И.Ю., Устенко Е.А.</t>
  </si>
  <si>
    <t>907 0709 0020400 242 11 226</t>
  </si>
  <si>
    <t>907 0113 0229999 851 00 290</t>
  </si>
  <si>
    <t xml:space="preserve">907 0701 0210159 611 00 241  </t>
  </si>
  <si>
    <t xml:space="preserve">907 0701 0217202  611 16 241  </t>
  </si>
  <si>
    <t xml:space="preserve">907 0702 0210259 611 00 241  </t>
  </si>
  <si>
    <t>907 0702 0217203 611 16 241</t>
  </si>
  <si>
    <t>907 0702 0210359 611 00 241</t>
  </si>
  <si>
    <t>907 0709 0212411 244 00 226</t>
  </si>
  <si>
    <t>907 0709 0212415 350 00 290</t>
  </si>
  <si>
    <t>907 0709 0220011 121 00 211</t>
  </si>
  <si>
    <t>907 0709 0220011 121 00 213</t>
  </si>
  <si>
    <t>907 0709 0220011 122 00 212</t>
  </si>
  <si>
    <t>907 0709 0220019 244 00 221</t>
  </si>
  <si>
    <t>907 0709 0220019 244 00 223</t>
  </si>
  <si>
    <t>907 0709 0220019 244 00 225</t>
  </si>
  <si>
    <t>907 0709 0220019 244 00 226</t>
  </si>
  <si>
    <t>907 0709 0220019 244 00 340</t>
  </si>
  <si>
    <t>907 0709 0220019 852 00 290</t>
  </si>
  <si>
    <t>907 0709 0227204 00 16 800</t>
  </si>
  <si>
    <t>907 0709 0227204 121 16 211</t>
  </si>
  <si>
    <t>907 0709 0227204 121 16 213</t>
  </si>
  <si>
    <t>907 0709 0227204 122 16 212</t>
  </si>
  <si>
    <t>907 0709 0227204 122 16 213</t>
  </si>
  <si>
    <t>907 0709 0220459 611 00 241</t>
  </si>
  <si>
    <t xml:space="preserve">907 0709 0220459 621 00 241 </t>
  </si>
  <si>
    <t>907 1004 0227242 123 16 226</t>
  </si>
  <si>
    <t>907 1004 0227218 244 16 226</t>
  </si>
  <si>
    <t>907 1004 0227218 321 16 262</t>
  </si>
  <si>
    <t>907 1004 0227222 321 16 262</t>
  </si>
  <si>
    <t>Работы, услуги по содержанию имущества</t>
  </si>
  <si>
    <t>Увеличение стоимости материальных запасов</t>
  </si>
  <si>
    <r>
      <t xml:space="preserve">907 1004 0225260 321 16 262 </t>
    </r>
    <r>
      <rPr>
        <b/>
        <i/>
        <sz val="9"/>
        <color indexed="10"/>
        <rFont val="Arial"/>
        <family val="2"/>
      </rPr>
      <t>206</t>
    </r>
  </si>
  <si>
    <t>213</t>
  </si>
  <si>
    <t>214</t>
  </si>
  <si>
    <t>230</t>
  </si>
  <si>
    <t>231</t>
  </si>
  <si>
    <t>232</t>
  </si>
  <si>
    <t>243</t>
  </si>
  <si>
    <t>244</t>
  </si>
  <si>
    <t>245</t>
  </si>
  <si>
    <t>246</t>
  </si>
  <si>
    <t>907 0709 0220019 244 00 222</t>
  </si>
  <si>
    <t>Транспортные   услуги</t>
  </si>
  <si>
    <t>907 0709 0227204 244 16 226</t>
  </si>
  <si>
    <t>907 0702 0210359 611 09 241</t>
  </si>
  <si>
    <t>256</t>
  </si>
  <si>
    <t>257</t>
  </si>
  <si>
    <t>60654000</t>
  </si>
  <si>
    <t>907 0702 0210359 611 10 241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</si>
  <si>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</si>
  <si>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</si>
  <si>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</si>
  <si>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</si>
  <si>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228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</si>
  <si>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</si>
  <si>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</si>
  <si>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</si>
  <si>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r>
      <t xml:space="preserve">907 0701 0217202 612 00 241 </t>
    </r>
    <r>
      <rPr>
        <b/>
        <i/>
        <sz val="9"/>
        <color indexed="10"/>
        <rFont val="Arial"/>
        <family val="2"/>
      </rPr>
      <t>О15</t>
    </r>
  </si>
  <si>
    <t>на 01</t>
  </si>
  <si>
    <t>227</t>
  </si>
  <si>
    <r>
      <t xml:space="preserve">907 0701 0210159 612 00 241 </t>
    </r>
    <r>
      <rPr>
        <b/>
        <i/>
        <sz val="9"/>
        <color indexed="10"/>
        <rFont val="Arial"/>
        <family val="2"/>
      </rPr>
      <t>О01</t>
    </r>
  </si>
  <si>
    <r>
      <t xml:space="preserve">907 0702 0212485 612 00 241 </t>
    </r>
    <r>
      <rPr>
        <b/>
        <i/>
        <sz val="9"/>
        <color indexed="10"/>
        <rFont val="Arial"/>
        <family val="2"/>
      </rPr>
      <t>О02</t>
    </r>
  </si>
  <si>
    <r>
      <t xml:space="preserve">907 0702 1522460 612 00 241 </t>
    </r>
    <r>
      <rPr>
        <b/>
        <i/>
        <sz val="9"/>
        <color indexed="10"/>
        <rFont val="Arial"/>
        <family val="2"/>
      </rPr>
      <t>О03</t>
    </r>
  </si>
  <si>
    <r>
      <t xml:space="preserve">907 0707 0212413 612  12 241 </t>
    </r>
    <r>
      <rPr>
        <b/>
        <i/>
        <sz val="9"/>
        <color indexed="10"/>
        <rFont val="Arial"/>
        <family val="2"/>
      </rPr>
      <t>О04</t>
    </r>
  </si>
  <si>
    <r>
      <t xml:space="preserve">907 0707 0217313 612  17 241 </t>
    </r>
    <r>
      <rPr>
        <b/>
        <i/>
        <sz val="9"/>
        <color indexed="10"/>
        <rFont val="Arial"/>
        <family val="2"/>
      </rPr>
      <t>О04</t>
    </r>
  </si>
  <si>
    <t>по ОКТМО</t>
  </si>
  <si>
    <t>202</t>
  </si>
  <si>
    <t>205</t>
  </si>
  <si>
    <t>206</t>
  </si>
  <si>
    <t>207</t>
  </si>
  <si>
    <t>210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</si>
  <si>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</si>
  <si>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</si>
  <si>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</si>
  <si>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</si>
  <si>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</si>
  <si>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</si>
  <si>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</si>
  <si>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</si>
  <si>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</si>
  <si>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</si>
  <si>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233</t>
  </si>
  <si>
    <t>234</t>
  </si>
  <si>
    <t>235</t>
  </si>
  <si>
    <t>236</t>
  </si>
  <si>
    <t>237</t>
  </si>
  <si>
    <t>242</t>
  </si>
  <si>
    <r>
      <t xml:space="preserve">907 0701 1812478 612 00 241 </t>
    </r>
    <r>
      <rPr>
        <b/>
        <i/>
        <sz val="9"/>
        <color indexed="10"/>
        <rFont val="Arial"/>
        <family val="2"/>
      </rPr>
      <t>О05</t>
    </r>
  </si>
  <si>
    <r>
      <t xml:space="preserve">907 0702 1812478 612 00 241 </t>
    </r>
    <r>
      <rPr>
        <b/>
        <i/>
        <sz val="9"/>
        <color indexed="10"/>
        <rFont val="Arial"/>
        <family val="2"/>
      </rPr>
      <t>О05</t>
    </r>
  </si>
  <si>
    <r>
      <t xml:space="preserve">907 0702 0212409 612 00 241 </t>
    </r>
    <r>
      <rPr>
        <b/>
        <i/>
        <sz val="9"/>
        <color indexed="10"/>
        <rFont val="Arial"/>
        <family val="2"/>
      </rPr>
      <t>О06</t>
    </r>
  </si>
  <si>
    <r>
      <t xml:space="preserve">907 0702 0212417 612 00 241 </t>
    </r>
    <r>
      <rPr>
        <b/>
        <i/>
        <sz val="9"/>
        <color indexed="10"/>
        <rFont val="Arial"/>
        <family val="2"/>
      </rPr>
      <t>О08</t>
    </r>
  </si>
  <si>
    <r>
      <t xml:space="preserve">907 0702 0822435 612 00 241 </t>
    </r>
    <r>
      <rPr>
        <b/>
        <i/>
        <sz val="9"/>
        <color indexed="10"/>
        <rFont val="Arial"/>
        <family val="2"/>
      </rPr>
      <t>О07</t>
    </r>
  </si>
  <si>
    <r>
      <t xml:space="preserve">907 0702 0214002 464 00 530 </t>
    </r>
    <r>
      <rPr>
        <b/>
        <i/>
        <sz val="9"/>
        <color indexed="10"/>
        <rFont val="Arial"/>
        <family val="2"/>
      </rPr>
      <t>И01</t>
    </r>
  </si>
  <si>
    <r>
      <t xml:space="preserve">907 0709 1812478 612 00 241 </t>
    </r>
    <r>
      <rPr>
        <b/>
        <i/>
        <sz val="9"/>
        <color indexed="10"/>
        <rFont val="Arial"/>
        <family val="2"/>
      </rPr>
      <t>О05</t>
    </r>
  </si>
  <si>
    <t>907 0701 0910159 611 00 241</t>
  </si>
  <si>
    <t>907 0701 0820159 611 00 241</t>
  </si>
  <si>
    <t>907 0702 0910259 611 00 241</t>
  </si>
  <si>
    <t>907 0702 0820259 611 00 241</t>
  </si>
  <si>
    <t>907 0702 0910359 611 00 241</t>
  </si>
  <si>
    <t>907 0702 0820359 611 00 241</t>
  </si>
  <si>
    <t xml:space="preserve">907 0709 0910459 611 00 241 </t>
  </si>
  <si>
    <t xml:space="preserve">907 0709 0820459 611 00 241 </t>
  </si>
  <si>
    <t>203</t>
  </si>
  <si>
    <t>204</t>
  </si>
  <si>
    <t>211</t>
  </si>
  <si>
    <t>212</t>
  </si>
  <si>
    <t>238</t>
  </si>
  <si>
    <t>239</t>
  </si>
  <si>
    <t>248</t>
  </si>
  <si>
    <t>249</t>
  </si>
  <si>
    <t>250</t>
  </si>
  <si>
    <t>251</t>
  </si>
  <si>
    <t>252</t>
  </si>
  <si>
    <t>253</t>
  </si>
  <si>
    <t>254</t>
  </si>
  <si>
    <t>208</t>
  </si>
  <si>
    <t>209</t>
  </si>
  <si>
    <t>247</t>
  </si>
  <si>
    <r>
      <t xml:space="preserve">907 0701 0217308 612 17 241 </t>
    </r>
    <r>
      <rPr>
        <b/>
        <i/>
        <sz val="9"/>
        <color indexed="10"/>
        <rFont val="Arial"/>
        <family val="2"/>
      </rPr>
      <t>О10</t>
    </r>
  </si>
  <si>
    <r>
      <t xml:space="preserve">907 0701 0212487 612 12 241 </t>
    </r>
    <r>
      <rPr>
        <b/>
        <i/>
        <sz val="9"/>
        <color indexed="10"/>
        <rFont val="Arial"/>
        <family val="2"/>
      </rPr>
      <t>О10</t>
    </r>
  </si>
  <si>
    <r>
      <t xml:space="preserve">907 0702 0212480 612 12 241 </t>
    </r>
    <r>
      <rPr>
        <b/>
        <i/>
        <sz val="9"/>
        <color indexed="10"/>
        <rFont val="Arial"/>
        <family val="2"/>
      </rPr>
      <t>О11</t>
    </r>
  </si>
  <si>
    <t>907 0707 0211006 350 00 290</t>
  </si>
  <si>
    <t>258</t>
  </si>
  <si>
    <t>259</t>
  </si>
  <si>
    <t>260</t>
  </si>
  <si>
    <r>
      <t xml:space="preserve">907 0701 0212488 612 00 241 </t>
    </r>
    <r>
      <rPr>
        <b/>
        <i/>
        <sz val="9"/>
        <color indexed="10"/>
        <rFont val="Arial"/>
        <family val="2"/>
      </rPr>
      <t>О12</t>
    </r>
  </si>
  <si>
    <r>
      <t>907 0702 0517381 612 17 241</t>
    </r>
    <r>
      <rPr>
        <b/>
        <i/>
        <sz val="9"/>
        <color indexed="10"/>
        <rFont val="Arial"/>
        <family val="2"/>
      </rPr>
      <t xml:space="preserve"> О14</t>
    </r>
  </si>
  <si>
    <t>907 0709 0220000 000 00 800</t>
  </si>
  <si>
    <r>
      <t xml:space="preserve">907 0702 9919110 612 11  241 </t>
    </r>
    <r>
      <rPr>
        <b/>
        <sz val="9"/>
        <color indexed="10"/>
        <rFont val="Arial"/>
        <family val="2"/>
      </rPr>
      <t>О09</t>
    </r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</si>
  <si>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</si>
  <si>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</si>
  <si>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</si>
  <si>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</si>
  <si>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</si>
  <si>
    <t>июня</t>
  </si>
  <si>
    <t>01.06.2015</t>
  </si>
  <si>
    <r>
      <t xml:space="preserve">907 0702 0215097 464 17 530  </t>
    </r>
    <r>
      <rPr>
        <b/>
        <i/>
        <sz val="9"/>
        <color indexed="10"/>
        <rFont val="Arial"/>
        <family val="2"/>
      </rPr>
      <t>И02</t>
    </r>
  </si>
  <si>
    <r>
      <t xml:space="preserve">907 0702 0215097 464 17 530  </t>
    </r>
    <r>
      <rPr>
        <b/>
        <i/>
        <sz val="9"/>
        <color indexed="10"/>
        <rFont val="Arial"/>
        <family val="2"/>
      </rPr>
      <t>169</t>
    </r>
  </si>
  <si>
    <r>
      <t>907 0702 0515027 612 17 241</t>
    </r>
    <r>
      <rPr>
        <b/>
        <i/>
        <sz val="9"/>
        <color indexed="10"/>
        <rFont val="Arial"/>
        <family val="2"/>
      </rPr>
      <t xml:space="preserve"> 442</t>
    </r>
  </si>
  <si>
    <r>
      <t xml:space="preserve">907 0702 0214010 464 12 530  </t>
    </r>
    <r>
      <rPr>
        <b/>
        <i/>
        <sz val="9"/>
        <color indexed="10"/>
        <rFont val="Arial"/>
        <family val="2"/>
      </rPr>
      <t>И02</t>
    </r>
  </si>
  <si>
    <r>
      <t>907 0702 0512481  612 12 241</t>
    </r>
    <r>
      <rPr>
        <b/>
        <i/>
        <sz val="9"/>
        <color indexed="10"/>
        <rFont val="Arial"/>
        <family val="2"/>
      </rPr>
      <t>О15</t>
    </r>
  </si>
  <si>
    <r>
      <t>907 0702 0517381 612 17 241</t>
    </r>
    <r>
      <rPr>
        <b/>
        <i/>
        <sz val="9"/>
        <color indexed="10"/>
        <rFont val="Arial"/>
        <family val="2"/>
      </rPr>
      <t xml:space="preserve"> О15</t>
    </r>
  </si>
  <si>
    <t>03 июня  2015 года</t>
  </si>
  <si>
    <t xml:space="preserve">907 1004 0227242 321 16 262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</si>
</sst>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21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14" fillId="32" borderId="22" xfId="0" applyNumberFormat="1" applyFont="1" applyFill="1" applyBorder="1" applyAlignment="1">
      <alignment horizontal="center"/>
    </xf>
    <xf numFmtId="4" fontId="14" fillId="32" borderId="22" xfId="0" applyNumberFormat="1" applyFont="1" applyFill="1" applyBorder="1" applyAlignment="1">
      <alignment horizontal="center"/>
    </xf>
    <xf numFmtId="49" fontId="1" fillId="32" borderId="14" xfId="0" applyNumberFormat="1" applyFont="1" applyFill="1" applyBorder="1" applyAlignment="1">
      <alignment horizontal="center"/>
    </xf>
    <xf numFmtId="1" fontId="1" fillId="32" borderId="14" xfId="0" applyNumberFormat="1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" fontId="14" fillId="32" borderId="14" xfId="0" applyNumberFormat="1" applyFont="1" applyFill="1" applyBorder="1" applyAlignment="1">
      <alignment horizontal="center"/>
    </xf>
    <xf numFmtId="0" fontId="10" fillId="4" borderId="0" xfId="0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49" fontId="15" fillId="32" borderId="22" xfId="0" applyNumberFormat="1" applyFont="1" applyFill="1" applyBorder="1" applyAlignment="1">
      <alignment horizontal="center"/>
    </xf>
    <xf numFmtId="4" fontId="15" fillId="32" borderId="22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4" fontId="8" fillId="32" borderId="0" xfId="0" applyNumberFormat="1" applyFont="1" applyFill="1" applyBorder="1" applyAlignment="1">
      <alignment horizontal="right"/>
    </xf>
    <xf numFmtId="4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" fontId="16" fillId="32" borderId="14" xfId="0" applyNumberFormat="1" applyFont="1" applyFill="1" applyBorder="1" applyAlignment="1">
      <alignment horizontal="center"/>
    </xf>
    <xf numFmtId="4" fontId="15" fillId="32" borderId="14" xfId="0" applyNumberFormat="1" applyFont="1" applyFill="1" applyBorder="1" applyAlignment="1">
      <alignment horizontal="center"/>
    </xf>
    <xf numFmtId="4" fontId="8" fillId="32" borderId="14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center"/>
    </xf>
    <xf numFmtId="4" fontId="15" fillId="32" borderId="22" xfId="0" applyNumberFormat="1" applyFont="1" applyFill="1" applyBorder="1" applyAlignment="1">
      <alignment horizontal="center"/>
    </xf>
    <xf numFmtId="4" fontId="15" fillId="32" borderId="21" xfId="0" applyNumberFormat="1" applyFont="1" applyFill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15" fillId="32" borderId="14" xfId="0" applyNumberFormat="1" applyFont="1" applyFill="1" applyBorder="1" applyAlignment="1">
      <alignment horizontal="center"/>
    </xf>
    <xf numFmtId="4" fontId="14" fillId="32" borderId="14" xfId="0" applyNumberFormat="1" applyFont="1" applyFill="1" applyBorder="1" applyAlignment="1">
      <alignment horizontal="center"/>
    </xf>
    <xf numFmtId="4" fontId="14" fillId="32" borderId="24" xfId="0" applyNumberFormat="1" applyFont="1" applyFill="1" applyBorder="1" applyAlignment="1">
      <alignment horizontal="center"/>
    </xf>
    <xf numFmtId="4" fontId="14" fillId="32" borderId="22" xfId="0" applyNumberFormat="1" applyFont="1" applyFill="1" applyBorder="1" applyAlignment="1">
      <alignment horizontal="center"/>
    </xf>
    <xf numFmtId="4" fontId="14" fillId="32" borderId="21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left"/>
    </xf>
    <xf numFmtId="49" fontId="15" fillId="32" borderId="22" xfId="0" applyNumberFormat="1" applyFont="1" applyFill="1" applyBorder="1" applyAlignment="1">
      <alignment horizontal="left"/>
    </xf>
    <xf numFmtId="49" fontId="15" fillId="32" borderId="21" xfId="0" applyNumberFormat="1" applyFont="1" applyFill="1" applyBorder="1" applyAlignment="1">
      <alignment horizontal="left"/>
    </xf>
    <xf numFmtId="49" fontId="15" fillId="32" borderId="14" xfId="0" applyNumberFormat="1" applyFont="1" applyFill="1" applyBorder="1" applyAlignment="1">
      <alignment horizontal="left"/>
    </xf>
    <xf numFmtId="0" fontId="10" fillId="32" borderId="0" xfId="0" applyFont="1" applyFill="1" applyAlignment="1">
      <alignment horizontal="center"/>
    </xf>
    <xf numFmtId="4" fontId="16" fillId="32" borderId="14" xfId="0" applyNumberFormat="1" applyFont="1" applyFill="1" applyBorder="1" applyAlignment="1">
      <alignment horizontal="center"/>
    </xf>
    <xf numFmtId="4" fontId="8" fillId="32" borderId="24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/>
    </xf>
    <xf numFmtId="49" fontId="8" fillId="32" borderId="24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49" fontId="16" fillId="32" borderId="14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left" wrapText="1"/>
    </xf>
    <xf numFmtId="0" fontId="8" fillId="32" borderId="29" xfId="0" applyFont="1" applyFill="1" applyBorder="1" applyAlignment="1">
      <alignment/>
    </xf>
    <xf numFmtId="49" fontId="14" fillId="32" borderId="24" xfId="0" applyNumberFormat="1" applyFont="1" applyFill="1" applyBorder="1" applyAlignment="1">
      <alignment horizontal="center"/>
    </xf>
    <xf numFmtId="49" fontId="14" fillId="32" borderId="22" xfId="0" applyNumberFormat="1" applyFont="1" applyFill="1" applyBorder="1" applyAlignment="1">
      <alignment horizontal="center"/>
    </xf>
    <xf numFmtId="49" fontId="14" fillId="32" borderId="21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28" xfId="0" applyFont="1" applyFill="1" applyBorder="1" applyAlignment="1">
      <alignment horizontal="left" wrapText="1"/>
    </xf>
    <xf numFmtId="49" fontId="15" fillId="32" borderId="14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49" fontId="14" fillId="32" borderId="14" xfId="0" applyNumberFormat="1" applyFont="1" applyFill="1" applyBorder="1" applyAlignment="1">
      <alignment horizontal="left"/>
    </xf>
    <xf numFmtId="0" fontId="1" fillId="32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4" fontId="15" fillId="32" borderId="16" xfId="0" applyNumberFormat="1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4" fontId="1" fillId="0" borderId="2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8" fillId="32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5" fillId="32" borderId="16" xfId="0" applyNumberFormat="1" applyFont="1" applyFill="1" applyBorder="1" applyAlignment="1">
      <alignment horizontal="left"/>
    </xf>
    <xf numFmtId="2" fontId="1" fillId="0" borderId="31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32" borderId="38" xfId="0" applyFont="1" applyFill="1" applyBorder="1" applyAlignment="1">
      <alignment/>
    </xf>
    <xf numFmtId="49" fontId="8" fillId="32" borderId="14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40" xfId="0" applyFont="1" applyFill="1" applyBorder="1" applyAlignment="1">
      <alignment horizontal="left" wrapText="1"/>
    </xf>
    <xf numFmtId="49" fontId="8" fillId="32" borderId="26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49" fontId="8" fillId="32" borderId="27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" fontId="8" fillId="33" borderId="24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center"/>
    </xf>
    <xf numFmtId="4" fontId="8" fillId="33" borderId="21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2" fillId="32" borderId="17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4" fontId="8" fillId="0" borderId="4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5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55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49" fontId="8" fillId="0" borderId="54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/>
    </xf>
    <xf numFmtId="4" fontId="8" fillId="32" borderId="26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4" fontId="8" fillId="32" borderId="27" xfId="0" applyNumberFormat="1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/>
    </xf>
    <xf numFmtId="4" fontId="15" fillId="32" borderId="42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27" xfId="0" applyFont="1" applyFill="1" applyBorder="1" applyAlignment="1">
      <alignment horizontal="center" vertical="top" wrapText="1"/>
    </xf>
    <xf numFmtId="0" fontId="1" fillId="32" borderId="31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32" xfId="0" applyFont="1" applyFill="1" applyBorder="1" applyAlignment="1">
      <alignment horizontal="center" vertical="top" wrapText="1"/>
    </xf>
    <xf numFmtId="4" fontId="8" fillId="32" borderId="56" xfId="0" applyNumberFormat="1" applyFont="1" applyFill="1" applyBorder="1" applyAlignment="1">
      <alignment horizontal="center"/>
    </xf>
    <xf numFmtId="4" fontId="8" fillId="32" borderId="44" xfId="0" applyNumberFormat="1" applyFont="1" applyFill="1" applyBorder="1" applyAlignment="1">
      <alignment horizontal="center"/>
    </xf>
    <xf numFmtId="4" fontId="8" fillId="32" borderId="57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9" fontId="8" fillId="32" borderId="31" xfId="0" applyNumberFormat="1" applyFont="1" applyFill="1" applyBorder="1" applyAlignment="1">
      <alignment horizontal="center"/>
    </xf>
    <xf numFmtId="49" fontId="8" fillId="32" borderId="17" xfId="0" applyNumberFormat="1" applyFont="1" applyFill="1" applyBorder="1" applyAlignment="1">
      <alignment horizontal="center"/>
    </xf>
    <xf numFmtId="49" fontId="8" fillId="32" borderId="32" xfId="0" applyNumberFormat="1" applyFont="1" applyFill="1" applyBorder="1" applyAlignment="1">
      <alignment horizontal="center"/>
    </xf>
    <xf numFmtId="4" fontId="15" fillId="32" borderId="53" xfId="0" applyNumberFormat="1" applyFont="1" applyFill="1" applyBorder="1" applyAlignment="1">
      <alignment horizontal="center"/>
    </xf>
    <xf numFmtId="4" fontId="15" fillId="32" borderId="48" xfId="0" applyNumberFormat="1" applyFont="1" applyFill="1" applyBorder="1" applyAlignment="1">
      <alignment horizontal="center"/>
    </xf>
    <xf numFmtId="4" fontId="15" fillId="32" borderId="54" xfId="0" applyNumberFormat="1" applyFont="1" applyFill="1" applyBorder="1" applyAlignment="1">
      <alignment horizontal="center"/>
    </xf>
    <xf numFmtId="4" fontId="8" fillId="32" borderId="31" xfId="0" applyNumberFormat="1" applyFont="1" applyFill="1" applyBorder="1" applyAlignment="1">
      <alignment horizontal="center"/>
    </xf>
    <xf numFmtId="4" fontId="8" fillId="32" borderId="17" xfId="0" applyNumberFormat="1" applyFont="1" applyFill="1" applyBorder="1" applyAlignment="1">
      <alignment horizontal="center"/>
    </xf>
    <xf numFmtId="4" fontId="8" fillId="32" borderId="32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0" fontId="1" fillId="32" borderId="2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56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49" fontId="8" fillId="0" borderId="57" xfId="0" applyNumberFormat="1" applyFont="1" applyFill="1" applyBorder="1" applyAlignment="1">
      <alignment horizontal="center"/>
    </xf>
    <xf numFmtId="49" fontId="14" fillId="32" borderId="14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8" fillId="32" borderId="55" xfId="0" applyNumberFormat="1" applyFont="1" applyFill="1" applyBorder="1" applyAlignment="1">
      <alignment horizontal="center"/>
    </xf>
    <xf numFmtId="49" fontId="8" fillId="32" borderId="42" xfId="0" applyNumberFormat="1" applyFont="1" applyFill="1" applyBorder="1" applyAlignment="1">
      <alignment horizontal="center"/>
    </xf>
    <xf numFmtId="49" fontId="8" fillId="32" borderId="20" xfId="0" applyNumberFormat="1" applyFont="1" applyFill="1" applyBorder="1" applyAlignment="1">
      <alignment horizontal="center"/>
    </xf>
    <xf numFmtId="49" fontId="8" fillId="32" borderId="38" xfId="0" applyNumberFormat="1" applyFont="1" applyFill="1" applyBorder="1" applyAlignment="1">
      <alignment wrapText="1"/>
    </xf>
    <xf numFmtId="49" fontId="15" fillId="32" borderId="24" xfId="0" applyNumberFormat="1" applyFont="1" applyFill="1" applyBorder="1" applyAlignment="1">
      <alignment horizontal="center"/>
    </xf>
    <xf numFmtId="49" fontId="15" fillId="32" borderId="22" xfId="0" applyNumberFormat="1" applyFont="1" applyFill="1" applyBorder="1" applyAlignment="1">
      <alignment horizontal="center"/>
    </xf>
    <xf numFmtId="49" fontId="15" fillId="32" borderId="21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41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25" xfId="0" applyNumberFormat="1" applyFont="1" applyFill="1" applyBorder="1" applyAlignment="1">
      <alignment horizontal="center" wrapText="1"/>
    </xf>
    <xf numFmtId="2" fontId="1" fillId="0" borderId="24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56" xfId="0" applyNumberFormat="1" applyFont="1" applyFill="1" applyBorder="1" applyAlignment="1">
      <alignment horizontal="center" wrapText="1"/>
    </xf>
    <xf numFmtId="49" fontId="1" fillId="0" borderId="44" xfId="0" applyNumberFormat="1" applyFont="1" applyFill="1" applyBorder="1" applyAlignment="1">
      <alignment horizontal="center" wrapText="1"/>
    </xf>
    <xf numFmtId="49" fontId="1" fillId="0" borderId="57" xfId="0" applyNumberFormat="1" applyFont="1" applyFill="1" applyBorder="1" applyAlignment="1">
      <alignment horizontal="center" wrapText="1"/>
    </xf>
    <xf numFmtId="2" fontId="1" fillId="0" borderId="56" xfId="0" applyNumberFormat="1" applyFont="1" applyFill="1" applyBorder="1" applyAlignment="1">
      <alignment horizontal="center" wrapText="1"/>
    </xf>
    <xf numFmtId="2" fontId="1" fillId="0" borderId="44" xfId="0" applyNumberFormat="1" applyFont="1" applyFill="1" applyBorder="1" applyAlignment="1">
      <alignment horizontal="center" wrapText="1"/>
    </xf>
    <xf numFmtId="2" fontId="1" fillId="0" borderId="57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wrapText="1"/>
    </xf>
    <xf numFmtId="49" fontId="1" fillId="0" borderId="22" xfId="0" applyNumberFormat="1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4" xfId="0" applyFont="1" applyFill="1" applyBorder="1" applyAlignment="1">
      <alignment vertical="top"/>
    </xf>
    <xf numFmtId="0" fontId="1" fillId="0" borderId="22" xfId="0" applyFont="1" applyFill="1" applyBorder="1" applyAlignment="1">
      <alignment vertical="top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8" fillId="32" borderId="5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8" fillId="32" borderId="12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1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36" xfId="0" applyBorder="1" applyAlignment="1">
      <alignment wrapText="1"/>
    </xf>
    <xf numFmtId="0" fontId="1" fillId="0" borderId="3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4" fillId="32" borderId="38" xfId="0" applyFont="1" applyFill="1" applyBorder="1" applyAlignment="1">
      <alignment/>
    </xf>
    <xf numFmtId="49" fontId="14" fillId="32" borderId="24" xfId="0" applyNumberFormat="1" applyFont="1" applyFill="1" applyBorder="1" applyAlignment="1">
      <alignment horizontal="left"/>
    </xf>
    <xf numFmtId="49" fontId="14" fillId="32" borderId="22" xfId="0" applyNumberFormat="1" applyFont="1" applyFill="1" applyBorder="1" applyAlignment="1">
      <alignment horizontal="left"/>
    </xf>
    <xf numFmtId="49" fontId="14" fillId="32" borderId="21" xfId="0" applyNumberFormat="1" applyFont="1" applyFill="1" applyBorder="1" applyAlignment="1">
      <alignment horizontal="left"/>
    </xf>
    <xf numFmtId="0" fontId="8" fillId="32" borderId="60" xfId="0" applyFont="1" applyFill="1" applyBorder="1" applyAlignment="1">
      <alignment/>
    </xf>
    <xf numFmtId="4" fontId="16" fillId="32" borderId="24" xfId="0" applyNumberFormat="1" applyFont="1" applyFill="1" applyBorder="1" applyAlignment="1">
      <alignment horizontal="center"/>
    </xf>
    <xf numFmtId="4" fontId="16" fillId="32" borderId="22" xfId="0" applyNumberFormat="1" applyFont="1" applyFill="1" applyBorder="1" applyAlignment="1">
      <alignment horizontal="center"/>
    </xf>
    <xf numFmtId="4" fontId="16" fillId="32" borderId="21" xfId="0" applyNumberFormat="1" applyFont="1" applyFill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" fontId="8" fillId="32" borderId="12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1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49" fontId="1" fillId="0" borderId="3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4" fillId="32" borderId="42" xfId="0" applyNumberFormat="1" applyFont="1" applyFill="1" applyBorder="1" applyAlignment="1">
      <alignment horizontal="center"/>
    </xf>
    <xf numFmtId="4" fontId="14" fillId="32" borderId="6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91"/>
  <sheetViews>
    <sheetView tabSelected="1" zoomScalePageLayoutView="0" workbookViewId="0" topLeftCell="A52">
      <selection activeCell="BC72" sqref="BC72:BT72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875" style="1" customWidth="1"/>
    <col min="55" max="61" width="0.875" style="1" hidden="1" customWidth="1"/>
    <col min="62" max="62" width="0.2421875" style="1" hidden="1" customWidth="1"/>
    <col min="63" max="70" width="0.875" style="1" customWidth="1"/>
    <col min="71" max="71" width="3.875" style="1" customWidth="1"/>
    <col min="72" max="72" width="4.25390625" style="1" customWidth="1"/>
    <col min="73" max="77" width="0.875" style="1" customWidth="1"/>
    <col min="78" max="78" width="2.25390625" style="1" customWidth="1"/>
    <col min="79" max="84" width="0.875" style="1" customWidth="1"/>
    <col min="85" max="85" width="2.25390625" style="1" customWidth="1"/>
    <col min="86" max="133" width="0.875" style="1" customWidth="1"/>
    <col min="134" max="134" width="2.625" style="1" customWidth="1"/>
    <col min="135" max="139" width="0.875" style="1" customWidth="1"/>
    <col min="140" max="140" width="1.75390625" style="1" customWidth="1"/>
    <col min="141" max="141" width="3.625" style="1" customWidth="1"/>
    <col min="142" max="155" width="0.875" style="1" customWidth="1"/>
    <col min="156" max="156" width="1.875" style="1" customWidth="1"/>
    <col min="157" max="159" width="0.875" style="1" customWidth="1"/>
    <col min="160" max="160" width="2.00390625" style="1" customWidth="1"/>
    <col min="161" max="165" width="0.875" style="1" customWidth="1"/>
    <col min="166" max="166" width="1.625" style="1" customWidth="1"/>
    <col min="167" max="16384" width="0.875" style="1" customWidth="1"/>
  </cols>
  <sheetData>
    <row r="1" spans="1:166" ht="15" customHeight="1">
      <c r="A1" s="229" t="s">
        <v>130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</row>
    <row r="2" spans="1:166" ht="15" customHeight="1">
      <c r="A2" s="229" t="s">
        <v>131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</row>
    <row r="3" spans="1:166" ht="15" customHeight="1">
      <c r="A3" s="229" t="s">
        <v>132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</row>
    <row r="4" spans="1:166" ht="15" customHeight="1">
      <c r="A4" s="229" t="s">
        <v>133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30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</row>
    <row r="5" spans="1:166" ht="4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</row>
    <row r="6" spans="147:166" ht="15" customHeight="1">
      <c r="EQ6" s="2" t="s">
        <v>1</v>
      </c>
      <c r="ET6" s="226" t="s">
        <v>22</v>
      </c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8"/>
    </row>
    <row r="7" spans="54:166" ht="15" customHeight="1">
      <c r="BB7" s="2" t="s">
        <v>195</v>
      </c>
      <c r="BH7" s="2" t="s">
        <v>2</v>
      </c>
      <c r="BJ7" s="231" t="s">
        <v>271</v>
      </c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3">
        <v>201</v>
      </c>
      <c r="CF7" s="233"/>
      <c r="CG7" s="233"/>
      <c r="CH7" s="233"/>
      <c r="CI7" s="233"/>
      <c r="CJ7" s="232">
        <v>5</v>
      </c>
      <c r="CK7" s="232"/>
      <c r="CM7" s="1" t="s">
        <v>3</v>
      </c>
      <c r="EQ7" s="2" t="s">
        <v>0</v>
      </c>
      <c r="ET7" s="217" t="s">
        <v>272</v>
      </c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218"/>
    </row>
    <row r="8" spans="1:166" ht="46.5" customHeight="1">
      <c r="A8" s="219" t="s">
        <v>58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234" t="s">
        <v>68</v>
      </c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Q8" s="2" t="s">
        <v>11</v>
      </c>
      <c r="ET8" s="236" t="s">
        <v>59</v>
      </c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237"/>
    </row>
    <row r="9" spans="1:166" ht="15" customHeight="1">
      <c r="A9" s="1" t="s">
        <v>4</v>
      </c>
      <c r="V9" s="231" t="s">
        <v>69</v>
      </c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G9" s="249" t="s">
        <v>52</v>
      </c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T9" s="217" t="s">
        <v>60</v>
      </c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218"/>
    </row>
    <row r="10" spans="1:166" ht="15" customHeight="1">
      <c r="A10" s="1" t="s">
        <v>54</v>
      </c>
      <c r="P10" s="245" t="s">
        <v>266</v>
      </c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G10" s="238" t="s">
        <v>202</v>
      </c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12"/>
      <c r="ET10" s="217" t="s">
        <v>184</v>
      </c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218"/>
    </row>
    <row r="11" spans="16:166" ht="15" customHeight="1"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G11" s="63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12"/>
      <c r="ET11" s="217" t="s">
        <v>48</v>
      </c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218"/>
    </row>
    <row r="12" spans="1:166" ht="15.75" customHeight="1" thickBot="1">
      <c r="A12" s="1" t="s">
        <v>5</v>
      </c>
      <c r="EQ12" s="2" t="s">
        <v>6</v>
      </c>
      <c r="ET12" s="221">
        <v>383</v>
      </c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3"/>
    </row>
    <row r="13" ht="6" customHeight="1" hidden="1"/>
    <row r="14" spans="1:166" ht="14.25" customHeight="1">
      <c r="A14" s="229" t="s">
        <v>12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</row>
    <row r="15" ht="3.75" customHeight="1" thickBot="1"/>
    <row r="16" spans="1:166" ht="11.25" customHeight="1">
      <c r="A16" s="240" t="s">
        <v>7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 t="s">
        <v>15</v>
      </c>
      <c r="AO16" s="241"/>
      <c r="AP16" s="241"/>
      <c r="AQ16" s="241"/>
      <c r="AR16" s="241"/>
      <c r="AS16" s="241"/>
      <c r="AT16" s="246" t="s">
        <v>49</v>
      </c>
      <c r="AU16" s="247"/>
      <c r="AV16" s="247"/>
      <c r="AW16" s="247"/>
      <c r="AX16" s="247"/>
      <c r="AY16" s="247"/>
      <c r="AZ16" s="247"/>
      <c r="BA16" s="247"/>
      <c r="BB16" s="248"/>
      <c r="BC16" s="31"/>
      <c r="BD16" s="31"/>
      <c r="BE16" s="31"/>
      <c r="BF16" s="31"/>
      <c r="BG16" s="31"/>
      <c r="BH16" s="31"/>
      <c r="BI16" s="31"/>
      <c r="BJ16" s="31" t="s">
        <v>50</v>
      </c>
      <c r="BK16" s="246" t="s">
        <v>55</v>
      </c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8"/>
      <c r="CF16" s="250" t="s">
        <v>16</v>
      </c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2"/>
      <c r="ET16" s="241" t="s">
        <v>20</v>
      </c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3"/>
    </row>
    <row r="17" spans="1:166" ht="39.75" customHeight="1">
      <c r="A17" s="2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52"/>
      <c r="AU17" s="153"/>
      <c r="AV17" s="153"/>
      <c r="AW17" s="153"/>
      <c r="AX17" s="153"/>
      <c r="AY17" s="153"/>
      <c r="AZ17" s="153"/>
      <c r="BA17" s="153"/>
      <c r="BB17" s="154"/>
      <c r="BC17" s="21"/>
      <c r="BD17" s="21"/>
      <c r="BE17" s="21"/>
      <c r="BF17" s="21"/>
      <c r="BG17" s="21"/>
      <c r="BH17" s="21"/>
      <c r="BI17" s="21"/>
      <c r="BJ17" s="21"/>
      <c r="BK17" s="152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4"/>
      <c r="CF17" s="140" t="s">
        <v>51</v>
      </c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1"/>
      <c r="CW17" s="139" t="s">
        <v>17</v>
      </c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1"/>
      <c r="DN17" s="139" t="s">
        <v>18</v>
      </c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1"/>
      <c r="EE17" s="139" t="s">
        <v>19</v>
      </c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1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244"/>
    </row>
    <row r="18" spans="1:166" ht="12" thickBot="1">
      <c r="A18" s="257">
        <v>1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9"/>
      <c r="AN18" s="146">
        <v>2</v>
      </c>
      <c r="AO18" s="147"/>
      <c r="AP18" s="147"/>
      <c r="AQ18" s="147"/>
      <c r="AR18" s="147"/>
      <c r="AS18" s="148"/>
      <c r="AT18" s="146">
        <v>3</v>
      </c>
      <c r="AU18" s="147"/>
      <c r="AV18" s="147"/>
      <c r="AW18" s="147"/>
      <c r="AX18" s="147"/>
      <c r="AY18" s="147"/>
      <c r="AZ18" s="147"/>
      <c r="BA18" s="147"/>
      <c r="BB18" s="148"/>
      <c r="BC18" s="24"/>
      <c r="BD18" s="24"/>
      <c r="BE18" s="24"/>
      <c r="BF18" s="24"/>
      <c r="BG18" s="24"/>
      <c r="BH18" s="24"/>
      <c r="BI18" s="24"/>
      <c r="BJ18" s="24">
        <v>4</v>
      </c>
      <c r="BK18" s="146">
        <v>4</v>
      </c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8"/>
      <c r="CF18" s="146">
        <v>5</v>
      </c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8"/>
      <c r="CW18" s="146">
        <v>6</v>
      </c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8"/>
      <c r="DN18" s="146">
        <v>7</v>
      </c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8"/>
      <c r="EE18" s="146">
        <v>8</v>
      </c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8"/>
      <c r="ET18" s="162">
        <v>9</v>
      </c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224"/>
    </row>
    <row r="19" spans="1:166" ht="19.5" customHeight="1">
      <c r="A19" s="253" t="s">
        <v>13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5" t="s">
        <v>23</v>
      </c>
      <c r="AO19" s="256"/>
      <c r="AP19" s="256"/>
      <c r="AQ19" s="256"/>
      <c r="AR19" s="256"/>
      <c r="AS19" s="256"/>
      <c r="AT19" s="260" t="s">
        <v>47</v>
      </c>
      <c r="AU19" s="261"/>
      <c r="AV19" s="261"/>
      <c r="AW19" s="261"/>
      <c r="AX19" s="261"/>
      <c r="AY19" s="261"/>
      <c r="AZ19" s="261"/>
      <c r="BA19" s="261"/>
      <c r="BB19" s="262"/>
      <c r="BC19" s="45"/>
      <c r="BD19" s="45"/>
      <c r="BE19" s="45"/>
      <c r="BF19" s="45"/>
      <c r="BG19" s="45"/>
      <c r="BH19" s="45"/>
      <c r="BI19" s="45"/>
      <c r="BJ19" s="45">
        <f>-CF19</f>
        <v>-125201581.08</v>
      </c>
      <c r="BK19" s="263">
        <f>BK27+BK28+BK31+BK34+BK36+BK37+BK38+BK26</f>
        <v>293219841</v>
      </c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5"/>
      <c r="CF19" s="216">
        <f>SUM(CF20:CV39)</f>
        <v>125201581.08</v>
      </c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 t="s">
        <v>48</v>
      </c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 t="s">
        <v>48</v>
      </c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>
        <f>SUM(EE20:ES36)</f>
        <v>125203740.08</v>
      </c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4">
        <f>BK19-CF19</f>
        <v>168018259.92000002</v>
      </c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5"/>
    </row>
    <row r="20" spans="1:166" ht="19.5" customHeight="1" hidden="1">
      <c r="A20" s="118" t="s">
        <v>116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20"/>
      <c r="AN20" s="112" t="s">
        <v>23</v>
      </c>
      <c r="AO20" s="113"/>
      <c r="AP20" s="113"/>
      <c r="AQ20" s="113"/>
      <c r="AR20" s="113"/>
      <c r="AS20" s="113"/>
      <c r="AT20" s="207" t="s">
        <v>115</v>
      </c>
      <c r="AU20" s="208"/>
      <c r="AV20" s="208"/>
      <c r="AW20" s="208"/>
      <c r="AX20" s="208"/>
      <c r="AY20" s="208"/>
      <c r="AZ20" s="208"/>
      <c r="BA20" s="208"/>
      <c r="BB20" s="209"/>
      <c r="BC20" s="43"/>
      <c r="BD20" s="43"/>
      <c r="BE20" s="43"/>
      <c r="BF20" s="43"/>
      <c r="BG20" s="43"/>
      <c r="BH20" s="43"/>
      <c r="BI20" s="43"/>
      <c r="BJ20" s="46" t="s">
        <v>48</v>
      </c>
      <c r="BK20" s="204">
        <v>0</v>
      </c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6"/>
      <c r="CF20" s="84">
        <v>0</v>
      </c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 t="s">
        <v>48</v>
      </c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 t="s">
        <v>48</v>
      </c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>
        <f>CF20</f>
        <v>0</v>
      </c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>
        <f aca="true" t="shared" si="0" ref="ET20:ET26">BK20-CF20</f>
        <v>0</v>
      </c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99"/>
    </row>
    <row r="21" spans="1:166" ht="19.5" customHeight="1" hidden="1">
      <c r="A21" s="118" t="s">
        <v>121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20"/>
      <c r="AN21" s="112" t="s">
        <v>23</v>
      </c>
      <c r="AO21" s="113"/>
      <c r="AP21" s="113"/>
      <c r="AQ21" s="113"/>
      <c r="AR21" s="113"/>
      <c r="AS21" s="113"/>
      <c r="AT21" s="107" t="s">
        <v>122</v>
      </c>
      <c r="AU21" s="108"/>
      <c r="AV21" s="108"/>
      <c r="AW21" s="108"/>
      <c r="AX21" s="108"/>
      <c r="AY21" s="108"/>
      <c r="AZ21" s="108"/>
      <c r="BA21" s="108"/>
      <c r="BB21" s="109"/>
      <c r="BC21" s="44"/>
      <c r="BD21" s="44"/>
      <c r="BE21" s="44"/>
      <c r="BF21" s="44"/>
      <c r="BG21" s="44"/>
      <c r="BH21" s="44"/>
      <c r="BI21" s="44"/>
      <c r="BJ21" s="48" t="s">
        <v>48</v>
      </c>
      <c r="BK21" s="96">
        <v>0</v>
      </c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8"/>
      <c r="CF21" s="79">
        <v>0</v>
      </c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 t="s">
        <v>48</v>
      </c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84" t="s">
        <v>48</v>
      </c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>
        <f>CF21</f>
        <v>0</v>
      </c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>
        <f t="shared" si="0"/>
        <v>0</v>
      </c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99"/>
    </row>
    <row r="22" spans="1:166" ht="19.5" customHeight="1" hidden="1">
      <c r="A22" s="125" t="s">
        <v>124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7"/>
      <c r="AN22" s="112" t="s">
        <v>23</v>
      </c>
      <c r="AO22" s="113"/>
      <c r="AP22" s="113"/>
      <c r="AQ22" s="113"/>
      <c r="AR22" s="113"/>
      <c r="AS22" s="113"/>
      <c r="AT22" s="107" t="s">
        <v>123</v>
      </c>
      <c r="AU22" s="108"/>
      <c r="AV22" s="108"/>
      <c r="AW22" s="108"/>
      <c r="AX22" s="108"/>
      <c r="AY22" s="108"/>
      <c r="AZ22" s="108"/>
      <c r="BA22" s="108"/>
      <c r="BB22" s="109"/>
      <c r="BC22" s="44"/>
      <c r="BD22" s="44"/>
      <c r="BE22" s="44"/>
      <c r="BF22" s="44"/>
      <c r="BG22" s="44"/>
      <c r="BH22" s="44"/>
      <c r="BI22" s="44"/>
      <c r="BJ22" s="48" t="s">
        <v>48</v>
      </c>
      <c r="BK22" s="201">
        <v>0</v>
      </c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3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 t="s">
        <v>48</v>
      </c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84" t="s">
        <v>48</v>
      </c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>
        <f>CF22</f>
        <v>0</v>
      </c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>
        <f t="shared" si="0"/>
        <v>0</v>
      </c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99"/>
    </row>
    <row r="23" spans="1:166" ht="19.5" customHeight="1" hidden="1">
      <c r="A23" s="114" t="s">
        <v>101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6"/>
      <c r="AN23" s="110" t="s">
        <v>23</v>
      </c>
      <c r="AO23" s="111"/>
      <c r="AP23" s="111"/>
      <c r="AQ23" s="111"/>
      <c r="AR23" s="111"/>
      <c r="AS23" s="111"/>
      <c r="AT23" s="107" t="s">
        <v>102</v>
      </c>
      <c r="AU23" s="108"/>
      <c r="AV23" s="108"/>
      <c r="AW23" s="108"/>
      <c r="AX23" s="108"/>
      <c r="AY23" s="108"/>
      <c r="AZ23" s="108"/>
      <c r="BA23" s="108"/>
      <c r="BB23" s="109"/>
      <c r="BC23" s="44"/>
      <c r="BD23" s="44"/>
      <c r="BE23" s="44"/>
      <c r="BF23" s="44"/>
      <c r="BG23" s="44"/>
      <c r="BH23" s="44"/>
      <c r="BI23" s="44"/>
      <c r="BJ23" s="47" t="s">
        <v>48</v>
      </c>
      <c r="BK23" s="96">
        <v>0</v>
      </c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8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 t="s">
        <v>48</v>
      </c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84" t="s">
        <v>48</v>
      </c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>
        <f>SUM(CF23)</f>
        <v>0</v>
      </c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>
        <f t="shared" si="0"/>
        <v>0</v>
      </c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99"/>
    </row>
    <row r="24" spans="1:166" ht="19.5" customHeight="1" hidden="1">
      <c r="A24" s="125" t="s">
        <v>186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7"/>
      <c r="AN24" s="112" t="s">
        <v>23</v>
      </c>
      <c r="AO24" s="113"/>
      <c r="AP24" s="113"/>
      <c r="AQ24" s="113"/>
      <c r="AR24" s="113"/>
      <c r="AS24" s="113"/>
      <c r="AT24" s="107" t="s">
        <v>102</v>
      </c>
      <c r="AU24" s="108"/>
      <c r="AV24" s="108"/>
      <c r="AW24" s="108"/>
      <c r="AX24" s="108"/>
      <c r="AY24" s="108"/>
      <c r="AZ24" s="108"/>
      <c r="BA24" s="108"/>
      <c r="BB24" s="109"/>
      <c r="BC24" s="44"/>
      <c r="BD24" s="44"/>
      <c r="BE24" s="44"/>
      <c r="BF24" s="44"/>
      <c r="BG24" s="44"/>
      <c r="BH24" s="44"/>
      <c r="BI24" s="44"/>
      <c r="BJ24" s="48" t="s">
        <v>48</v>
      </c>
      <c r="BK24" s="201">
        <v>0</v>
      </c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3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 t="s">
        <v>48</v>
      </c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84" t="s">
        <v>48</v>
      </c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>
        <f>CF24</f>
        <v>0</v>
      </c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>
        <f>BK24-CF24</f>
        <v>0</v>
      </c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99"/>
    </row>
    <row r="25" spans="1:166" ht="19.5" customHeight="1" hidden="1">
      <c r="A25" s="114" t="s">
        <v>103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6"/>
      <c r="AN25" s="110" t="s">
        <v>23</v>
      </c>
      <c r="AO25" s="111"/>
      <c r="AP25" s="111"/>
      <c r="AQ25" s="111"/>
      <c r="AR25" s="111"/>
      <c r="AS25" s="111"/>
      <c r="AT25" s="107" t="s">
        <v>104</v>
      </c>
      <c r="AU25" s="108"/>
      <c r="AV25" s="108"/>
      <c r="AW25" s="108"/>
      <c r="AX25" s="108"/>
      <c r="AY25" s="108"/>
      <c r="AZ25" s="108"/>
      <c r="BA25" s="108"/>
      <c r="BB25" s="109"/>
      <c r="BC25" s="44"/>
      <c r="BD25" s="44"/>
      <c r="BE25" s="44"/>
      <c r="BF25" s="44"/>
      <c r="BG25" s="44"/>
      <c r="BH25" s="44"/>
      <c r="BI25" s="44"/>
      <c r="BJ25" s="47" t="s">
        <v>48</v>
      </c>
      <c r="BK25" s="96">
        <v>0</v>
      </c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8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 t="s">
        <v>48</v>
      </c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84" t="s">
        <v>48</v>
      </c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>
        <f>SUM(CF25)</f>
        <v>0</v>
      </c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>
        <f t="shared" si="0"/>
        <v>0</v>
      </c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99"/>
    </row>
    <row r="26" spans="1:166" ht="30" customHeight="1">
      <c r="A26" s="118" t="s">
        <v>124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20"/>
      <c r="AN26" s="112" t="s">
        <v>23</v>
      </c>
      <c r="AO26" s="113"/>
      <c r="AP26" s="113"/>
      <c r="AQ26" s="113"/>
      <c r="AR26" s="113"/>
      <c r="AS26" s="113"/>
      <c r="AT26" s="107" t="s">
        <v>123</v>
      </c>
      <c r="AU26" s="108"/>
      <c r="AV26" s="108"/>
      <c r="AW26" s="108"/>
      <c r="AX26" s="108"/>
      <c r="AY26" s="108"/>
      <c r="AZ26" s="108"/>
      <c r="BA26" s="108"/>
      <c r="BB26" s="109"/>
      <c r="BC26" s="44"/>
      <c r="BD26" s="44"/>
      <c r="BE26" s="44"/>
      <c r="BF26" s="44"/>
      <c r="BG26" s="44"/>
      <c r="BH26" s="44"/>
      <c r="BI26" s="44"/>
      <c r="BJ26" s="48" t="s">
        <v>48</v>
      </c>
      <c r="BK26" s="96">
        <f>3139500</f>
        <v>3139500</v>
      </c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8"/>
      <c r="CF26" s="79">
        <f>1907949.39</f>
        <v>1907949.39</v>
      </c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 t="s">
        <v>48</v>
      </c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84" t="s">
        <v>48</v>
      </c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>
        <f>CF26</f>
        <v>1907949.39</v>
      </c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>
        <f t="shared" si="0"/>
        <v>1231550.61</v>
      </c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99"/>
    </row>
    <row r="27" spans="1:166" ht="24" customHeight="1">
      <c r="A27" s="118" t="s">
        <v>92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20"/>
      <c r="AN27" s="112" t="s">
        <v>23</v>
      </c>
      <c r="AO27" s="113"/>
      <c r="AP27" s="113"/>
      <c r="AQ27" s="113"/>
      <c r="AR27" s="113"/>
      <c r="AS27" s="113"/>
      <c r="AT27" s="107" t="s">
        <v>61</v>
      </c>
      <c r="AU27" s="108"/>
      <c r="AV27" s="108"/>
      <c r="AW27" s="108"/>
      <c r="AX27" s="108"/>
      <c r="AY27" s="108"/>
      <c r="AZ27" s="108"/>
      <c r="BA27" s="108"/>
      <c r="BB27" s="109"/>
      <c r="BC27" s="44"/>
      <c r="BD27" s="44"/>
      <c r="BE27" s="44"/>
      <c r="BF27" s="44"/>
      <c r="BG27" s="44"/>
      <c r="BH27" s="44"/>
      <c r="BI27" s="44"/>
      <c r="BJ27" s="48" t="s">
        <v>48</v>
      </c>
      <c r="BK27" s="96">
        <f>2065600+9787300+681500+439800+500</f>
        <v>12974700</v>
      </c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8"/>
      <c r="CF27" s="79">
        <f>681410.49</f>
        <v>681410.49</v>
      </c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 t="s">
        <v>48</v>
      </c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84" t="s">
        <v>48</v>
      </c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>
        <f>CF27</f>
        <v>681410.49</v>
      </c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>
        <f aca="true" t="shared" si="1" ref="ET27:ET36">BK27-CF27</f>
        <v>12293289.51</v>
      </c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99"/>
    </row>
    <row r="28" spans="1:166" ht="52.5" customHeight="1">
      <c r="A28" s="114" t="s">
        <v>187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6"/>
      <c r="AN28" s="110" t="s">
        <v>23</v>
      </c>
      <c r="AO28" s="111"/>
      <c r="AP28" s="111"/>
      <c r="AQ28" s="111"/>
      <c r="AR28" s="111"/>
      <c r="AS28" s="111"/>
      <c r="AT28" s="107" t="s">
        <v>67</v>
      </c>
      <c r="AU28" s="108"/>
      <c r="AV28" s="108"/>
      <c r="AW28" s="108"/>
      <c r="AX28" s="108"/>
      <c r="AY28" s="108"/>
      <c r="AZ28" s="108"/>
      <c r="BA28" s="108"/>
      <c r="BB28" s="109"/>
      <c r="BC28" s="44"/>
      <c r="BD28" s="44"/>
      <c r="BE28" s="44"/>
      <c r="BF28" s="44"/>
      <c r="BG28" s="44"/>
      <c r="BH28" s="44"/>
      <c r="BI28" s="44"/>
      <c r="BJ28" s="47" t="s">
        <v>48</v>
      </c>
      <c r="BK28" s="96">
        <f>161700-2200</f>
        <v>159500</v>
      </c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8"/>
      <c r="CF28" s="79">
        <f>72489+57991.2</f>
        <v>130480.2</v>
      </c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 t="s">
        <v>48</v>
      </c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84" t="s">
        <v>48</v>
      </c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>
        <f>SUM(CF28)</f>
        <v>130480.2</v>
      </c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>
        <f t="shared" si="1"/>
        <v>29019.800000000003</v>
      </c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99"/>
    </row>
    <row r="29" spans="1:166" ht="34.5" customHeight="1" hidden="1">
      <c r="A29" s="114" t="s">
        <v>118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6"/>
      <c r="AN29" s="110" t="s">
        <v>23</v>
      </c>
      <c r="AO29" s="111"/>
      <c r="AP29" s="111"/>
      <c r="AQ29" s="111"/>
      <c r="AR29" s="111"/>
      <c r="AS29" s="111"/>
      <c r="AT29" s="107" t="s">
        <v>119</v>
      </c>
      <c r="AU29" s="108"/>
      <c r="AV29" s="108"/>
      <c r="AW29" s="108"/>
      <c r="AX29" s="108"/>
      <c r="AY29" s="108"/>
      <c r="AZ29" s="108"/>
      <c r="BA29" s="108"/>
      <c r="BB29" s="109"/>
      <c r="BC29" s="44"/>
      <c r="BD29" s="44"/>
      <c r="BE29" s="44"/>
      <c r="BF29" s="44"/>
      <c r="BG29" s="44"/>
      <c r="BH29" s="44"/>
      <c r="BI29" s="44"/>
      <c r="BJ29" s="47" t="s">
        <v>48</v>
      </c>
      <c r="BK29" s="96">
        <v>0</v>
      </c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8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 t="s">
        <v>48</v>
      </c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84" t="s">
        <v>48</v>
      </c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>
        <f>SUM(CF29)</f>
        <v>0</v>
      </c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>
        <f t="shared" si="1"/>
        <v>0</v>
      </c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99"/>
    </row>
    <row r="30" spans="1:166" ht="39" customHeight="1" hidden="1">
      <c r="A30" s="114" t="s">
        <v>118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6"/>
      <c r="AN30" s="199" t="s">
        <v>23</v>
      </c>
      <c r="AO30" s="200"/>
      <c r="AP30" s="200"/>
      <c r="AQ30" s="200"/>
      <c r="AR30" s="200"/>
      <c r="AS30" s="200"/>
      <c r="AT30" s="107" t="s">
        <v>119</v>
      </c>
      <c r="AU30" s="108"/>
      <c r="AV30" s="108"/>
      <c r="AW30" s="108"/>
      <c r="AX30" s="108"/>
      <c r="AY30" s="108"/>
      <c r="AZ30" s="108"/>
      <c r="BA30" s="108"/>
      <c r="BB30" s="109"/>
      <c r="BC30" s="56"/>
      <c r="BD30" s="56"/>
      <c r="BE30" s="56"/>
      <c r="BF30" s="56"/>
      <c r="BG30" s="56"/>
      <c r="BH30" s="56"/>
      <c r="BI30" s="56"/>
      <c r="BJ30" s="57" t="s">
        <v>48</v>
      </c>
      <c r="BK30" s="96">
        <v>0</v>
      </c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8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 t="s">
        <v>48</v>
      </c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84" t="s">
        <v>48</v>
      </c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>
        <f>SUM(CF30)</f>
        <v>0</v>
      </c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>
        <f t="shared" si="1"/>
        <v>0</v>
      </c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99"/>
    </row>
    <row r="31" spans="1:166" ht="42.75" customHeight="1">
      <c r="A31" s="114" t="s">
        <v>188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6"/>
      <c r="AN31" s="110" t="s">
        <v>23</v>
      </c>
      <c r="AO31" s="111"/>
      <c r="AP31" s="111"/>
      <c r="AQ31" s="111"/>
      <c r="AR31" s="111"/>
      <c r="AS31" s="111"/>
      <c r="AT31" s="107" t="s">
        <v>91</v>
      </c>
      <c r="AU31" s="108"/>
      <c r="AV31" s="108"/>
      <c r="AW31" s="108"/>
      <c r="AX31" s="108"/>
      <c r="AY31" s="108"/>
      <c r="AZ31" s="108"/>
      <c r="BA31" s="108"/>
      <c r="BB31" s="109"/>
      <c r="BC31" s="44"/>
      <c r="BD31" s="44"/>
      <c r="BE31" s="44"/>
      <c r="BF31" s="44"/>
      <c r="BG31" s="44"/>
      <c r="BH31" s="44"/>
      <c r="BI31" s="44"/>
      <c r="BJ31" s="47" t="s">
        <v>48</v>
      </c>
      <c r="BK31" s="96">
        <f>120000+2105900+874300+9792000</f>
        <v>12892200</v>
      </c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8"/>
      <c r="CF31" s="79">
        <f>43100+784900+735600+43100+853250+43300+809950+969000+892400+92300</f>
        <v>5266900</v>
      </c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 t="s">
        <v>48</v>
      </c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84" t="s">
        <v>48</v>
      </c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>
        <f>SUM(CF31)</f>
        <v>5266900</v>
      </c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>
        <f t="shared" si="1"/>
        <v>7625300</v>
      </c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99"/>
    </row>
    <row r="32" spans="1:166" ht="19.5" customHeight="1" hidden="1">
      <c r="A32" s="118" t="s">
        <v>71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20"/>
      <c r="AN32" s="112" t="s">
        <v>23</v>
      </c>
      <c r="AO32" s="113"/>
      <c r="AP32" s="113"/>
      <c r="AQ32" s="113"/>
      <c r="AR32" s="113"/>
      <c r="AS32" s="113"/>
      <c r="AT32" s="107" t="s">
        <v>62</v>
      </c>
      <c r="AU32" s="108"/>
      <c r="AV32" s="108"/>
      <c r="AW32" s="108"/>
      <c r="AX32" s="108"/>
      <c r="AY32" s="108"/>
      <c r="AZ32" s="108"/>
      <c r="BA32" s="108"/>
      <c r="BB32" s="109"/>
      <c r="BC32" s="44"/>
      <c r="BD32" s="44"/>
      <c r="BE32" s="44"/>
      <c r="BF32" s="44"/>
      <c r="BG32" s="44"/>
      <c r="BH32" s="44"/>
      <c r="BI32" s="44"/>
      <c r="BJ32" s="48" t="s">
        <v>48</v>
      </c>
      <c r="BK32" s="96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8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 t="s">
        <v>48</v>
      </c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84" t="s">
        <v>48</v>
      </c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>
        <f aca="true" t="shared" si="2" ref="EE32:EE39">CF32</f>
        <v>0</v>
      </c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>
        <f t="shared" si="1"/>
        <v>0</v>
      </c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99"/>
    </row>
    <row r="33" spans="1:166" ht="19.5" customHeight="1" hidden="1">
      <c r="A33" s="193" t="s">
        <v>65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5"/>
      <c r="AN33" s="189" t="s">
        <v>23</v>
      </c>
      <c r="AO33" s="190"/>
      <c r="AP33" s="190"/>
      <c r="AQ33" s="190"/>
      <c r="AR33" s="190"/>
      <c r="AS33" s="190"/>
      <c r="AT33" s="196" t="s">
        <v>66</v>
      </c>
      <c r="AU33" s="197"/>
      <c r="AV33" s="197"/>
      <c r="AW33" s="197"/>
      <c r="AX33" s="197"/>
      <c r="AY33" s="197"/>
      <c r="AZ33" s="197"/>
      <c r="BA33" s="197"/>
      <c r="BB33" s="198"/>
      <c r="BC33" s="49"/>
      <c r="BD33" s="49"/>
      <c r="BE33" s="49"/>
      <c r="BF33" s="49"/>
      <c r="BG33" s="49"/>
      <c r="BH33" s="49"/>
      <c r="BI33" s="49"/>
      <c r="BJ33" s="50" t="s">
        <v>48</v>
      </c>
      <c r="BK33" s="266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8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269" t="s">
        <v>48</v>
      </c>
      <c r="CX33" s="269"/>
      <c r="CY33" s="269"/>
      <c r="CZ33" s="269"/>
      <c r="DA33" s="269"/>
      <c r="DB33" s="269"/>
      <c r="DC33" s="269"/>
      <c r="DD33" s="269"/>
      <c r="DE33" s="269"/>
      <c r="DF33" s="269"/>
      <c r="DG33" s="269"/>
      <c r="DH33" s="269"/>
      <c r="DI33" s="269"/>
      <c r="DJ33" s="269"/>
      <c r="DK33" s="269"/>
      <c r="DL33" s="269"/>
      <c r="DM33" s="269"/>
      <c r="DN33" s="106" t="s">
        <v>48</v>
      </c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>
        <f t="shared" si="2"/>
        <v>0</v>
      </c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84">
        <f t="shared" si="1"/>
        <v>0</v>
      </c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99"/>
    </row>
    <row r="34" spans="1:166" ht="28.5" customHeight="1">
      <c r="A34" s="118" t="s">
        <v>64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20"/>
      <c r="AN34" s="112" t="s">
        <v>23</v>
      </c>
      <c r="AO34" s="113"/>
      <c r="AP34" s="113"/>
      <c r="AQ34" s="113"/>
      <c r="AR34" s="113"/>
      <c r="AS34" s="113"/>
      <c r="AT34" s="107" t="s">
        <v>63</v>
      </c>
      <c r="AU34" s="108"/>
      <c r="AV34" s="108"/>
      <c r="AW34" s="108"/>
      <c r="AX34" s="108"/>
      <c r="AY34" s="108"/>
      <c r="AZ34" s="108"/>
      <c r="BA34" s="108"/>
      <c r="BB34" s="109"/>
      <c r="BC34" s="44"/>
      <c r="BD34" s="44"/>
      <c r="BE34" s="44"/>
      <c r="BF34" s="44"/>
      <c r="BG34" s="44"/>
      <c r="BH34" s="44"/>
      <c r="BI34" s="44"/>
      <c r="BJ34" s="48" t="s">
        <v>48</v>
      </c>
      <c r="BK34" s="96">
        <f>37467000+224277200+275000</f>
        <v>262019200</v>
      </c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8"/>
      <c r="CF34" s="79">
        <f>3547600+17222800+10834000+39818000+4663900+938100+2133500+3592200+14891200+11862400+5705300+2008000</f>
        <v>117217000</v>
      </c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 t="s">
        <v>48</v>
      </c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84" t="s">
        <v>48</v>
      </c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>
        <f t="shared" si="2"/>
        <v>117217000</v>
      </c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>
        <f t="shared" si="1"/>
        <v>144802200</v>
      </c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99"/>
    </row>
    <row r="35" spans="1:166" ht="19.5" customHeight="1" hidden="1">
      <c r="A35" s="118" t="s">
        <v>126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20"/>
      <c r="AN35" s="298" t="s">
        <v>23</v>
      </c>
      <c r="AO35" s="208"/>
      <c r="AP35" s="208"/>
      <c r="AQ35" s="208"/>
      <c r="AR35" s="208"/>
      <c r="AS35" s="209"/>
      <c r="AT35" s="107" t="s">
        <v>125</v>
      </c>
      <c r="AU35" s="108"/>
      <c r="AV35" s="108"/>
      <c r="AW35" s="108"/>
      <c r="AX35" s="108"/>
      <c r="AY35" s="108"/>
      <c r="AZ35" s="108"/>
      <c r="BA35" s="108"/>
      <c r="BB35" s="109"/>
      <c r="BC35" s="44"/>
      <c r="BD35" s="44"/>
      <c r="BE35" s="44"/>
      <c r="BF35" s="44"/>
      <c r="BG35" s="44"/>
      <c r="BH35" s="44"/>
      <c r="BI35" s="44"/>
      <c r="BJ35" s="48" t="s">
        <v>48</v>
      </c>
      <c r="BK35" s="201">
        <v>0</v>
      </c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3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 t="s">
        <v>48</v>
      </c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84" t="s">
        <v>48</v>
      </c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>
        <f t="shared" si="2"/>
        <v>0</v>
      </c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>
        <f t="shared" si="1"/>
        <v>0</v>
      </c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99"/>
    </row>
    <row r="36" spans="1:166" ht="32.25" customHeight="1" hidden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7"/>
      <c r="AN36" s="112" t="s">
        <v>23</v>
      </c>
      <c r="AO36" s="113"/>
      <c r="AP36" s="113"/>
      <c r="AQ36" s="113"/>
      <c r="AR36" s="113"/>
      <c r="AS36" s="113"/>
      <c r="AT36" s="107"/>
      <c r="AU36" s="108"/>
      <c r="AV36" s="108"/>
      <c r="AW36" s="108"/>
      <c r="AX36" s="108"/>
      <c r="AY36" s="108"/>
      <c r="AZ36" s="108"/>
      <c r="BA36" s="108"/>
      <c r="BB36" s="109"/>
      <c r="BC36" s="44"/>
      <c r="BD36" s="44"/>
      <c r="BE36" s="44"/>
      <c r="BF36" s="44"/>
      <c r="BG36" s="44"/>
      <c r="BH36" s="44"/>
      <c r="BI36" s="44"/>
      <c r="BJ36" s="48" t="s">
        <v>48</v>
      </c>
      <c r="BK36" s="96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8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 t="s">
        <v>48</v>
      </c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84" t="s">
        <v>48</v>
      </c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>
        <f>CF36</f>
        <v>0</v>
      </c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>
        <f t="shared" si="1"/>
        <v>0</v>
      </c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99"/>
    </row>
    <row r="37" spans="1:166" ht="48.75" customHeight="1">
      <c r="A37" s="118" t="s">
        <v>192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20"/>
      <c r="AN37" s="112" t="s">
        <v>23</v>
      </c>
      <c r="AO37" s="113"/>
      <c r="AP37" s="113"/>
      <c r="AQ37" s="113"/>
      <c r="AR37" s="113"/>
      <c r="AS37" s="113"/>
      <c r="AT37" s="107" t="s">
        <v>193</v>
      </c>
      <c r="AU37" s="108"/>
      <c r="AV37" s="108"/>
      <c r="AW37" s="108"/>
      <c r="AX37" s="108"/>
      <c r="AY37" s="108"/>
      <c r="AZ37" s="108"/>
      <c r="BA37" s="108"/>
      <c r="BB37" s="109"/>
      <c r="BC37" s="44"/>
      <c r="BD37" s="44"/>
      <c r="BE37" s="44"/>
      <c r="BF37" s="44"/>
      <c r="BG37" s="44"/>
      <c r="BH37" s="44"/>
      <c r="BI37" s="44"/>
      <c r="BJ37" s="48" t="s">
        <v>48</v>
      </c>
      <c r="BK37" s="96">
        <f>2036900+500-500</f>
        <v>2036900</v>
      </c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8"/>
      <c r="CF37" s="79">
        <v>0</v>
      </c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 t="s">
        <v>48</v>
      </c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84" t="s">
        <v>48</v>
      </c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>
        <f>CF37</f>
        <v>0</v>
      </c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>
        <f>BK37-CF37</f>
        <v>2036900</v>
      </c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99"/>
    </row>
    <row r="38" spans="1:166" ht="51" customHeight="1">
      <c r="A38" s="290" t="s">
        <v>70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2"/>
      <c r="AN38" s="298" t="s">
        <v>23</v>
      </c>
      <c r="AO38" s="208"/>
      <c r="AP38" s="208"/>
      <c r="AQ38" s="208"/>
      <c r="AR38" s="208"/>
      <c r="AS38" s="209"/>
      <c r="AT38" s="281" t="s">
        <v>89</v>
      </c>
      <c r="AU38" s="282"/>
      <c r="AV38" s="282"/>
      <c r="AW38" s="282"/>
      <c r="AX38" s="282"/>
      <c r="AY38" s="282"/>
      <c r="AZ38" s="282"/>
      <c r="BA38" s="282"/>
      <c r="BB38" s="283"/>
      <c r="BC38" s="58"/>
      <c r="BD38" s="58"/>
      <c r="BE38" s="58"/>
      <c r="BF38" s="58"/>
      <c r="BG38" s="58"/>
      <c r="BH38" s="58"/>
      <c r="BI38" s="58"/>
      <c r="BJ38" s="59" t="s">
        <v>48</v>
      </c>
      <c r="BK38" s="287">
        <v>-2159</v>
      </c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9"/>
      <c r="CF38" s="83">
        <v>-2159</v>
      </c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 t="s">
        <v>48</v>
      </c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280" t="s">
        <v>48</v>
      </c>
      <c r="DO38" s="280"/>
      <c r="DP38" s="280"/>
      <c r="DQ38" s="280"/>
      <c r="DR38" s="280"/>
      <c r="DS38" s="280"/>
      <c r="DT38" s="280"/>
      <c r="DU38" s="280"/>
      <c r="DV38" s="280"/>
      <c r="DW38" s="280"/>
      <c r="DX38" s="280"/>
      <c r="DY38" s="280"/>
      <c r="DZ38" s="280"/>
      <c r="EA38" s="280"/>
      <c r="EB38" s="280"/>
      <c r="EC38" s="280"/>
      <c r="ED38" s="280"/>
      <c r="EE38" s="280">
        <f>CF38</f>
        <v>-2159</v>
      </c>
      <c r="EF38" s="280"/>
      <c r="EG38" s="280"/>
      <c r="EH38" s="280"/>
      <c r="EI38" s="280"/>
      <c r="EJ38" s="280"/>
      <c r="EK38" s="280"/>
      <c r="EL38" s="280"/>
      <c r="EM38" s="280"/>
      <c r="EN38" s="280"/>
      <c r="EO38" s="280"/>
      <c r="EP38" s="280"/>
      <c r="EQ38" s="280"/>
      <c r="ER38" s="280"/>
      <c r="ES38" s="280"/>
      <c r="ET38" s="84" t="s">
        <v>48</v>
      </c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99"/>
    </row>
    <row r="39" spans="1:166" ht="19.5" customHeight="1" thickBot="1">
      <c r="A39" s="295" t="s">
        <v>48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7"/>
      <c r="AN39" s="303" t="s">
        <v>23</v>
      </c>
      <c r="AO39" s="304"/>
      <c r="AP39" s="304"/>
      <c r="AQ39" s="304"/>
      <c r="AR39" s="304"/>
      <c r="AS39" s="305"/>
      <c r="AT39" s="299"/>
      <c r="AU39" s="300"/>
      <c r="AV39" s="300"/>
      <c r="AW39" s="300"/>
      <c r="AX39" s="300"/>
      <c r="AY39" s="300"/>
      <c r="AZ39" s="300"/>
      <c r="BA39" s="300"/>
      <c r="BB39" s="301"/>
      <c r="BC39" s="19"/>
      <c r="BD39" s="19"/>
      <c r="BE39" s="19"/>
      <c r="BF39" s="19"/>
      <c r="BG39" s="19"/>
      <c r="BH39" s="19"/>
      <c r="BI39" s="19"/>
      <c r="BJ39" s="18"/>
      <c r="BK39" s="277" t="s">
        <v>48</v>
      </c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9"/>
      <c r="CF39" s="142" t="s">
        <v>48</v>
      </c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210" t="s">
        <v>48</v>
      </c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 t="s">
        <v>48</v>
      </c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 t="str">
        <f t="shared" si="2"/>
        <v>-</v>
      </c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 t="s">
        <v>48</v>
      </c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3"/>
    </row>
    <row r="40" spans="1:166" ht="11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5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</row>
    <row r="41" spans="1:166" ht="11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5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</row>
    <row r="42" spans="1:166" ht="11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5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</row>
    <row r="43" spans="1:16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60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3" t="s">
        <v>72</v>
      </c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4" t="s">
        <v>73</v>
      </c>
    </row>
    <row r="44" spans="1:166" ht="15.75" customHeight="1">
      <c r="A44" s="211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</row>
    <row r="45" spans="1:166" ht="15.75" customHeight="1">
      <c r="A45" s="272" t="s">
        <v>7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3"/>
      <c r="AK45" s="271" t="s">
        <v>15</v>
      </c>
      <c r="AL45" s="272"/>
      <c r="AM45" s="272"/>
      <c r="AN45" s="272"/>
      <c r="AO45" s="272"/>
      <c r="AP45" s="273"/>
      <c r="AQ45" s="271" t="s">
        <v>74</v>
      </c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3"/>
      <c r="BC45" s="271" t="s">
        <v>75</v>
      </c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3"/>
      <c r="BU45" s="271" t="s">
        <v>76</v>
      </c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3"/>
      <c r="CH45" s="103" t="s">
        <v>16</v>
      </c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5"/>
      <c r="EK45" s="103" t="s">
        <v>77</v>
      </c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</row>
    <row r="46" spans="1:166" ht="46.5" customHeight="1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6"/>
      <c r="AK46" s="274"/>
      <c r="AL46" s="275"/>
      <c r="AM46" s="275"/>
      <c r="AN46" s="275"/>
      <c r="AO46" s="275"/>
      <c r="AP46" s="276"/>
      <c r="AQ46" s="274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6"/>
      <c r="BC46" s="274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6"/>
      <c r="BU46" s="274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6"/>
      <c r="CH46" s="104" t="s">
        <v>78</v>
      </c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5"/>
      <c r="CX46" s="103" t="s">
        <v>17</v>
      </c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5"/>
      <c r="DK46" s="103" t="s">
        <v>18</v>
      </c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5"/>
      <c r="DX46" s="103" t="s">
        <v>19</v>
      </c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5"/>
      <c r="EK46" s="274" t="s">
        <v>79</v>
      </c>
      <c r="EL46" s="275"/>
      <c r="EM46" s="275"/>
      <c r="EN46" s="275"/>
      <c r="EO46" s="275"/>
      <c r="EP46" s="275"/>
      <c r="EQ46" s="275"/>
      <c r="ER46" s="275"/>
      <c r="ES46" s="275"/>
      <c r="ET46" s="275"/>
      <c r="EU46" s="275"/>
      <c r="EV46" s="275"/>
      <c r="EW46" s="276"/>
      <c r="EX46" s="274" t="s">
        <v>80</v>
      </c>
      <c r="EY46" s="275"/>
      <c r="EZ46" s="275"/>
      <c r="FA46" s="275"/>
      <c r="FB46" s="275"/>
      <c r="FC46" s="275"/>
      <c r="FD46" s="275"/>
      <c r="FE46" s="275"/>
      <c r="FF46" s="275"/>
      <c r="FG46" s="275"/>
      <c r="FH46" s="275"/>
      <c r="FI46" s="275"/>
      <c r="FJ46" s="275"/>
    </row>
    <row r="47" spans="1:166" ht="15.75" customHeight="1" thickBot="1">
      <c r="A47" s="293">
        <v>1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4"/>
      <c r="AK47" s="100">
        <v>2</v>
      </c>
      <c r="AL47" s="101"/>
      <c r="AM47" s="101"/>
      <c r="AN47" s="101"/>
      <c r="AO47" s="101"/>
      <c r="AP47" s="102"/>
      <c r="AQ47" s="100">
        <v>385776600</v>
      </c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2"/>
      <c r="BC47" s="100">
        <v>4</v>
      </c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2"/>
      <c r="BU47" s="100">
        <v>5</v>
      </c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2"/>
      <c r="CH47" s="100">
        <v>6</v>
      </c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2"/>
      <c r="CX47" s="100">
        <v>7</v>
      </c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2"/>
      <c r="DK47" s="100">
        <v>8</v>
      </c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2"/>
      <c r="DX47" s="100">
        <v>9</v>
      </c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2"/>
      <c r="EK47" s="100">
        <v>10</v>
      </c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0">
        <v>11</v>
      </c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</row>
    <row r="48" spans="1:166" ht="15.75" customHeight="1">
      <c r="A48" s="121" t="s">
        <v>81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306" t="s">
        <v>82</v>
      </c>
      <c r="AL48" s="307"/>
      <c r="AM48" s="307"/>
      <c r="AN48" s="307"/>
      <c r="AO48" s="307"/>
      <c r="AP48" s="307"/>
      <c r="AQ48" s="308" t="s">
        <v>33</v>
      </c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270">
        <f>BK51+BC52+BC53+BC55+BC57+BC58+BC59+BK63+BC64+BC65+BC67+BC68+BC73+BC74+BC75+BC76+BC81+BC82+BC83+BC84+BC85+BC86+BC87+BC88+BC89+BC90+BC91+BC93+BC106+BC113+BC114+BC115+BC116+BC117+BC118+BC119+BC120+BC121+BC122+BC123+BC61+BC69+BC60+BC62+BC77+BC70+BC71+BC72+BC78+BC79+BC80</f>
        <v>410152842</v>
      </c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84">
        <f>BC48</f>
        <v>410152842</v>
      </c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5"/>
      <c r="CG48" s="286"/>
      <c r="CH48" s="270">
        <f>CH51+CH52+CH53+CH57+CH58+CH59+CH63+CH64+CH65+CH66+CH67+CH68+CH69+CH70+CH71+CH73+CH74+CH75+CH76+CH81+CH82+CH83+CH84+CH85+CH86+CH87+CH88+CH89+CH90+CH91+CH92+CH93+CH106+CH113+CH115+CH117+CH118+CH119+CH120+CH121+CH122+CH123+CH55</f>
        <v>177807808.02</v>
      </c>
      <c r="CI48" s="270"/>
      <c r="CJ48" s="270"/>
      <c r="CK48" s="270"/>
      <c r="CL48" s="270"/>
      <c r="CM48" s="270"/>
      <c r="CN48" s="270"/>
      <c r="CO48" s="270"/>
      <c r="CP48" s="270"/>
      <c r="CQ48" s="270"/>
      <c r="CR48" s="270"/>
      <c r="CS48" s="270"/>
      <c r="CT48" s="270"/>
      <c r="CU48" s="270"/>
      <c r="CV48" s="270"/>
      <c r="CW48" s="270"/>
      <c r="CX48" s="270" t="s">
        <v>48</v>
      </c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0"/>
      <c r="DJ48" s="270"/>
      <c r="DK48" s="270" t="s">
        <v>48</v>
      </c>
      <c r="DL48" s="270"/>
      <c r="DM48" s="270"/>
      <c r="DN48" s="270"/>
      <c r="DO48" s="270"/>
      <c r="DP48" s="270"/>
      <c r="DQ48" s="270"/>
      <c r="DR48" s="270"/>
      <c r="DS48" s="270"/>
      <c r="DT48" s="270"/>
      <c r="DU48" s="270"/>
      <c r="DV48" s="270"/>
      <c r="DW48" s="270"/>
      <c r="DX48" s="270">
        <f>CH48</f>
        <v>177807808.02</v>
      </c>
      <c r="DY48" s="270"/>
      <c r="DZ48" s="270"/>
      <c r="EA48" s="270"/>
      <c r="EB48" s="270"/>
      <c r="EC48" s="270"/>
      <c r="ED48" s="270"/>
      <c r="EE48" s="270"/>
      <c r="EF48" s="270"/>
      <c r="EG48" s="270"/>
      <c r="EH48" s="270"/>
      <c r="EI48" s="270"/>
      <c r="EJ48" s="270"/>
      <c r="EK48" s="270">
        <f>EK51+EK52+EK53+EK63+EK64+EK73+EK88+EK89+EK90+EK91+EK92+EK93+EK106+EK113+EK117+EK118+EK119+EK120+EK121+EK122+EK123</f>
        <v>327137.44000000006</v>
      </c>
      <c r="EL48" s="270"/>
      <c r="EM48" s="270"/>
      <c r="EN48" s="270"/>
      <c r="EO48" s="270"/>
      <c r="EP48" s="270"/>
      <c r="EQ48" s="270"/>
      <c r="ER48" s="270"/>
      <c r="ES48" s="270"/>
      <c r="ET48" s="270"/>
      <c r="EU48" s="270"/>
      <c r="EV48" s="270"/>
      <c r="EW48" s="270"/>
      <c r="EX48" s="389">
        <f>BU48-DX48</f>
        <v>232345033.98</v>
      </c>
      <c r="EY48" s="389"/>
      <c r="EZ48" s="389"/>
      <c r="FA48" s="389"/>
      <c r="FB48" s="389"/>
      <c r="FC48" s="389"/>
      <c r="FD48" s="389"/>
      <c r="FE48" s="389"/>
      <c r="FF48" s="389"/>
      <c r="FG48" s="389"/>
      <c r="FH48" s="389"/>
      <c r="FI48" s="389"/>
      <c r="FJ48" s="390"/>
    </row>
    <row r="49" spans="1:166" ht="15.75" customHeight="1">
      <c r="A49" s="191" t="s">
        <v>14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2" t="s">
        <v>48</v>
      </c>
      <c r="AL49" s="192"/>
      <c r="AM49" s="192"/>
      <c r="AN49" s="192"/>
      <c r="AO49" s="192"/>
      <c r="AP49" s="192"/>
      <c r="AQ49" s="192" t="s">
        <v>48</v>
      </c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79" t="s">
        <v>48</v>
      </c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 t="s">
        <v>48</v>
      </c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 t="s">
        <v>48</v>
      </c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 t="s">
        <v>48</v>
      </c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 t="s">
        <v>48</v>
      </c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 t="s">
        <v>48</v>
      </c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 t="s">
        <v>48</v>
      </c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 t="s">
        <v>48</v>
      </c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</row>
    <row r="50" spans="1:174" s="39" customFormat="1" ht="15.75" customHeight="1" hidden="1">
      <c r="A50" s="191" t="s">
        <v>109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302" t="s">
        <v>113</v>
      </c>
      <c r="AL50" s="302"/>
      <c r="AM50" s="302"/>
      <c r="AN50" s="302"/>
      <c r="AO50" s="302"/>
      <c r="AP50" s="302"/>
      <c r="AQ50" s="130" t="s">
        <v>117</v>
      </c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61"/>
      <c r="BD50" s="61"/>
      <c r="BE50" s="61"/>
      <c r="BF50" s="61"/>
      <c r="BG50" s="61"/>
      <c r="BH50" s="61"/>
      <c r="BI50" s="61"/>
      <c r="BJ50" s="61"/>
      <c r="BK50" s="86">
        <f>62400-62400</f>
        <v>0</v>
      </c>
      <c r="BL50" s="86"/>
      <c r="BM50" s="86"/>
      <c r="BN50" s="86"/>
      <c r="BO50" s="86"/>
      <c r="BP50" s="86"/>
      <c r="BQ50" s="86"/>
      <c r="BR50" s="86"/>
      <c r="BS50" s="86"/>
      <c r="BT50" s="86"/>
      <c r="BU50" s="86">
        <f>BK50</f>
        <v>0</v>
      </c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>
        <v>0</v>
      </c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 t="s">
        <v>48</v>
      </c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 t="s">
        <v>48</v>
      </c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>
        <f aca="true" t="shared" si="3" ref="DX50:DX63">CH50</f>
        <v>0</v>
      </c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>
        <v>0</v>
      </c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>
        <f>BK50-DX50</f>
        <v>0</v>
      </c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M50" s="133">
        <v>201</v>
      </c>
      <c r="FN50" s="133"/>
      <c r="FO50" s="133"/>
      <c r="FP50" s="133"/>
      <c r="FQ50" s="133"/>
      <c r="FR50" s="40"/>
    </row>
    <row r="51" spans="1:173" s="32" customFormat="1" ht="15.75" customHeight="1">
      <c r="A51" s="191" t="s">
        <v>84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28" t="s">
        <v>113</v>
      </c>
      <c r="AL51" s="128"/>
      <c r="AM51" s="128"/>
      <c r="AN51" s="128"/>
      <c r="AO51" s="128"/>
      <c r="AP51" s="128"/>
      <c r="AQ51" s="93" t="s">
        <v>138</v>
      </c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78"/>
      <c r="BD51" s="78"/>
      <c r="BE51" s="78"/>
      <c r="BF51" s="78"/>
      <c r="BG51" s="78"/>
      <c r="BH51" s="78"/>
      <c r="BI51" s="78"/>
      <c r="BJ51" s="78"/>
      <c r="BK51" s="85">
        <v>37400</v>
      </c>
      <c r="BL51" s="85"/>
      <c r="BM51" s="85"/>
      <c r="BN51" s="85"/>
      <c r="BO51" s="85"/>
      <c r="BP51" s="85"/>
      <c r="BQ51" s="85"/>
      <c r="BR51" s="85"/>
      <c r="BS51" s="85"/>
      <c r="BT51" s="85"/>
      <c r="BU51" s="85">
        <f>BK51</f>
        <v>37400</v>
      </c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>
        <v>791</v>
      </c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 t="s">
        <v>48</v>
      </c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 t="s">
        <v>48</v>
      </c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>
        <f t="shared" si="3"/>
        <v>791</v>
      </c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>
        <v>0</v>
      </c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6">
        <f>BK51-DX51</f>
        <v>36609</v>
      </c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M51" s="94">
        <v>201</v>
      </c>
      <c r="FN51" s="94"/>
      <c r="FO51" s="94"/>
      <c r="FP51" s="94"/>
      <c r="FQ51" s="94"/>
    </row>
    <row r="52" spans="1:172" s="39" customFormat="1" ht="22.5" customHeight="1">
      <c r="A52" s="309" t="s">
        <v>105</v>
      </c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122" t="s">
        <v>203</v>
      </c>
      <c r="AL52" s="123"/>
      <c r="AM52" s="123"/>
      <c r="AN52" s="123"/>
      <c r="AO52" s="123"/>
      <c r="AP52" s="124"/>
      <c r="AQ52" s="90" t="s">
        <v>139</v>
      </c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2"/>
      <c r="BC52" s="80">
        <f>34953300+994924-1545277-30688+359770</f>
        <v>34732029</v>
      </c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2"/>
      <c r="BU52" s="80">
        <f>BC52</f>
        <v>34732029</v>
      </c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2"/>
      <c r="CH52" s="80">
        <f>3086852.74+2485558.23+3193609.71+4190231.59+3207480.01</f>
        <v>16163732.28</v>
      </c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2"/>
      <c r="CX52" s="85" t="s">
        <v>48</v>
      </c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 t="s">
        <v>48</v>
      </c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>
        <f t="shared" si="3"/>
        <v>16163732.28</v>
      </c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0">
        <v>0</v>
      </c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2"/>
      <c r="EX52" s="80">
        <f>BC52-DX52</f>
        <v>18568296.72</v>
      </c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2"/>
      <c r="FL52" s="38"/>
      <c r="FM52" s="38"/>
      <c r="FN52" s="38"/>
      <c r="FO52" s="38"/>
      <c r="FP52" s="38"/>
    </row>
    <row r="53" spans="1:172" s="39" customFormat="1" ht="22.5" customHeight="1">
      <c r="A53" s="309" t="s">
        <v>105</v>
      </c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122" t="s">
        <v>239</v>
      </c>
      <c r="AL53" s="123"/>
      <c r="AM53" s="123"/>
      <c r="AN53" s="123"/>
      <c r="AO53" s="123"/>
      <c r="AP53" s="124"/>
      <c r="AQ53" s="90" t="s">
        <v>140</v>
      </c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2"/>
      <c r="BC53" s="80">
        <f>37467000+275000</f>
        <v>37742000</v>
      </c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2"/>
      <c r="BU53" s="80">
        <f>BC53</f>
        <v>37742000</v>
      </c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2"/>
      <c r="CH53" s="80">
        <f>3547600+7140200+3071600+2008000</f>
        <v>15767400</v>
      </c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2"/>
      <c r="CX53" s="85" t="s">
        <v>48</v>
      </c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 t="s">
        <v>48</v>
      </c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>
        <f t="shared" si="3"/>
        <v>15767400</v>
      </c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0">
        <v>0</v>
      </c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2"/>
      <c r="EX53" s="80">
        <f>BC53-DX53</f>
        <v>21974600</v>
      </c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2"/>
      <c r="FL53" s="38"/>
      <c r="FM53" s="38"/>
      <c r="FN53" s="38"/>
      <c r="FO53" s="38"/>
      <c r="FP53" s="38"/>
    </row>
    <row r="54" spans="1:172" s="32" customFormat="1" ht="22.5" customHeight="1" hidden="1">
      <c r="A54" s="191" t="s">
        <v>84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22" t="s">
        <v>111</v>
      </c>
      <c r="AL54" s="123"/>
      <c r="AM54" s="123"/>
      <c r="AN54" s="123"/>
      <c r="AO54" s="123"/>
      <c r="AP54" s="42"/>
      <c r="AQ54" s="90" t="s">
        <v>127</v>
      </c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2"/>
      <c r="BC54" s="68"/>
      <c r="BD54" s="68"/>
      <c r="BE54" s="69"/>
      <c r="BF54" s="69"/>
      <c r="BG54" s="69"/>
      <c r="BH54" s="69"/>
      <c r="BI54" s="69"/>
      <c r="BJ54" s="69"/>
      <c r="BK54" s="81">
        <f>1048486+1840527-2889000-13</f>
        <v>0</v>
      </c>
      <c r="BL54" s="81"/>
      <c r="BM54" s="81"/>
      <c r="BN54" s="81"/>
      <c r="BO54" s="81"/>
      <c r="BP54" s="81"/>
      <c r="BQ54" s="81"/>
      <c r="BR54" s="81"/>
      <c r="BS54" s="81"/>
      <c r="BT54" s="82"/>
      <c r="BU54" s="80">
        <f>BK54</f>
        <v>0</v>
      </c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2"/>
      <c r="CH54" s="80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2"/>
      <c r="CX54" s="85" t="s">
        <v>48</v>
      </c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 t="s">
        <v>48</v>
      </c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>
        <f t="shared" si="3"/>
        <v>0</v>
      </c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0">
        <v>0</v>
      </c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2"/>
      <c r="EX54" s="80">
        <f>BK54-DX54</f>
        <v>0</v>
      </c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2"/>
      <c r="FL54" s="37"/>
      <c r="FM54" s="37"/>
      <c r="FN54" s="37"/>
      <c r="FO54" s="37"/>
      <c r="FP54" s="37"/>
    </row>
    <row r="55" spans="1:172" s="66" customFormat="1" ht="22.5" customHeight="1">
      <c r="A55" s="309" t="s">
        <v>105</v>
      </c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10" t="s">
        <v>240</v>
      </c>
      <c r="AL55" s="311"/>
      <c r="AM55" s="311"/>
      <c r="AN55" s="311"/>
      <c r="AO55" s="311"/>
      <c r="AP55" s="312"/>
      <c r="AQ55" s="90" t="s">
        <v>197</v>
      </c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2"/>
      <c r="BC55" s="80">
        <v>1629900</v>
      </c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2"/>
      <c r="BU55" s="80">
        <f aca="true" t="shared" si="4" ref="BU55:BU62">BC55</f>
        <v>1629900</v>
      </c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2"/>
      <c r="CH55" s="80">
        <f>182996.68+148024.56+195868.75+173311.55+119579.74</f>
        <v>819781.28</v>
      </c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2"/>
      <c r="CX55" s="86" t="s">
        <v>48</v>
      </c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 t="s">
        <v>48</v>
      </c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5">
        <f t="shared" si="3"/>
        <v>819781.28</v>
      </c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0">
        <v>0</v>
      </c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2"/>
      <c r="EX55" s="80">
        <f aca="true" t="shared" si="5" ref="EX55:EX62">BC55-DX55</f>
        <v>810118.72</v>
      </c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2"/>
      <c r="FL55" s="67"/>
      <c r="FM55" s="67"/>
      <c r="FN55" s="67"/>
      <c r="FO55" s="67"/>
      <c r="FP55" s="67"/>
    </row>
    <row r="56" spans="1:172" s="66" customFormat="1" ht="22.5" customHeight="1" hidden="1">
      <c r="A56" s="309" t="s">
        <v>105</v>
      </c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122" t="s">
        <v>170</v>
      </c>
      <c r="AL56" s="123"/>
      <c r="AM56" s="123"/>
      <c r="AN56" s="123"/>
      <c r="AO56" s="123"/>
      <c r="AP56" s="124"/>
      <c r="AQ56" s="90" t="s">
        <v>194</v>
      </c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2"/>
      <c r="BC56" s="80">
        <f>3286632-2024900-1261732</f>
        <v>0</v>
      </c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2"/>
      <c r="BU56" s="80">
        <f t="shared" si="4"/>
        <v>0</v>
      </c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2"/>
      <c r="CH56" s="80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2"/>
      <c r="CX56" s="85" t="s">
        <v>48</v>
      </c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 t="s">
        <v>48</v>
      </c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>
        <f t="shared" si="3"/>
        <v>0</v>
      </c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0">
        <v>0</v>
      </c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2"/>
      <c r="EX56" s="80">
        <f t="shared" si="5"/>
        <v>0</v>
      </c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2"/>
      <c r="FL56" s="67"/>
      <c r="FM56" s="67"/>
      <c r="FN56" s="67"/>
      <c r="FO56" s="67"/>
      <c r="FP56" s="67"/>
    </row>
    <row r="57" spans="1:172" s="74" customFormat="1" ht="22.5" customHeight="1">
      <c r="A57" s="309" t="s">
        <v>105</v>
      </c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10" t="s">
        <v>204</v>
      </c>
      <c r="AL57" s="311"/>
      <c r="AM57" s="311"/>
      <c r="AN57" s="311"/>
      <c r="AO57" s="311"/>
      <c r="AP57" s="312"/>
      <c r="AQ57" s="90" t="s">
        <v>224</v>
      </c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2"/>
      <c r="BC57" s="80">
        <v>420000</v>
      </c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2"/>
      <c r="BU57" s="80">
        <f t="shared" si="4"/>
        <v>420000</v>
      </c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2"/>
      <c r="CH57" s="80">
        <f>150000</f>
        <v>150000</v>
      </c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2"/>
      <c r="CX57" s="86" t="s">
        <v>48</v>
      </c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 t="s">
        <v>48</v>
      </c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5">
        <f aca="true" t="shared" si="6" ref="DX57:DX62">CH57</f>
        <v>150000</v>
      </c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0">
        <v>0</v>
      </c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2"/>
      <c r="EX57" s="80">
        <f t="shared" si="5"/>
        <v>270000</v>
      </c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2"/>
      <c r="FL57" s="75"/>
      <c r="FM57" s="75"/>
      <c r="FN57" s="75"/>
      <c r="FO57" s="75"/>
      <c r="FP57" s="75"/>
    </row>
    <row r="58" spans="1:172" s="74" customFormat="1" ht="22.5" customHeight="1">
      <c r="A58" s="309" t="s">
        <v>105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10" t="s">
        <v>205</v>
      </c>
      <c r="AL58" s="311"/>
      <c r="AM58" s="311"/>
      <c r="AN58" s="311"/>
      <c r="AO58" s="311"/>
      <c r="AP58" s="312"/>
      <c r="AQ58" s="90" t="s">
        <v>231</v>
      </c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2"/>
      <c r="BC58" s="80">
        <f>1181283+7567</f>
        <v>1188850</v>
      </c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2"/>
      <c r="BU58" s="80">
        <f t="shared" si="4"/>
        <v>1188850</v>
      </c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2"/>
      <c r="CH58" s="80">
        <f>237972+86164+148362</f>
        <v>472498</v>
      </c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2"/>
      <c r="CX58" s="86" t="s">
        <v>48</v>
      </c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 t="s">
        <v>48</v>
      </c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5">
        <f t="shared" si="6"/>
        <v>472498</v>
      </c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0">
        <v>0</v>
      </c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2"/>
      <c r="EX58" s="80">
        <f t="shared" si="5"/>
        <v>716352</v>
      </c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2"/>
      <c r="FL58" s="75"/>
      <c r="FM58" s="75"/>
      <c r="FN58" s="75"/>
      <c r="FO58" s="75"/>
      <c r="FP58" s="75"/>
    </row>
    <row r="59" spans="1:172" s="74" customFormat="1" ht="22.5" customHeight="1">
      <c r="A59" s="309" t="s">
        <v>105</v>
      </c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10" t="s">
        <v>206</v>
      </c>
      <c r="AL59" s="311"/>
      <c r="AM59" s="311"/>
      <c r="AN59" s="311"/>
      <c r="AO59" s="311"/>
      <c r="AP59" s="312"/>
      <c r="AQ59" s="90" t="s">
        <v>232</v>
      </c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2"/>
      <c r="BC59" s="80">
        <f>363994+23121</f>
        <v>387115</v>
      </c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2"/>
      <c r="BU59" s="80">
        <f t="shared" si="4"/>
        <v>387115</v>
      </c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2"/>
      <c r="CH59" s="80">
        <f>22128.8+10574.75+8648.71</f>
        <v>41352.259999999995</v>
      </c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2"/>
      <c r="CX59" s="86" t="s">
        <v>48</v>
      </c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 t="s">
        <v>48</v>
      </c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5">
        <f t="shared" si="6"/>
        <v>41352.259999999995</v>
      </c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0">
        <v>0</v>
      </c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2"/>
      <c r="EX59" s="80">
        <f t="shared" si="5"/>
        <v>345762.74</v>
      </c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2"/>
      <c r="FL59" s="75"/>
      <c r="FM59" s="75"/>
      <c r="FN59" s="75"/>
      <c r="FO59" s="75"/>
      <c r="FP59" s="75"/>
    </row>
    <row r="60" spans="1:172" s="74" customFormat="1" ht="22.5" customHeight="1">
      <c r="A60" s="309" t="s">
        <v>105</v>
      </c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10" t="s">
        <v>252</v>
      </c>
      <c r="AL60" s="311"/>
      <c r="AM60" s="311"/>
      <c r="AN60" s="311"/>
      <c r="AO60" s="311"/>
      <c r="AP60" s="312"/>
      <c r="AQ60" s="90" t="s">
        <v>256</v>
      </c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2"/>
      <c r="BC60" s="80">
        <v>515100</v>
      </c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2"/>
      <c r="BU60" s="80">
        <f>BC60</f>
        <v>515100</v>
      </c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2"/>
      <c r="CH60" s="80">
        <v>0</v>
      </c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2"/>
      <c r="CX60" s="86" t="s">
        <v>48</v>
      </c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 t="s">
        <v>48</v>
      </c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5">
        <f t="shared" si="6"/>
        <v>0</v>
      </c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0">
        <v>0</v>
      </c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2"/>
      <c r="EX60" s="80">
        <f>BC60-DX60</f>
        <v>515100</v>
      </c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2"/>
      <c r="FL60" s="75"/>
      <c r="FM60" s="75"/>
      <c r="FN60" s="75"/>
      <c r="FO60" s="75"/>
      <c r="FP60" s="75"/>
    </row>
    <row r="61" spans="1:172" s="74" customFormat="1" ht="22.5" customHeight="1">
      <c r="A61" s="309" t="s">
        <v>105</v>
      </c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10" t="s">
        <v>253</v>
      </c>
      <c r="AL61" s="311"/>
      <c r="AM61" s="311"/>
      <c r="AN61" s="311"/>
      <c r="AO61" s="311"/>
      <c r="AP61" s="312"/>
      <c r="AQ61" s="90" t="s">
        <v>255</v>
      </c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2"/>
      <c r="BC61" s="80">
        <v>9787300</v>
      </c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2"/>
      <c r="BU61" s="80">
        <f t="shared" si="4"/>
        <v>9787300</v>
      </c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2"/>
      <c r="CH61" s="80">
        <v>0</v>
      </c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2"/>
      <c r="CX61" s="86" t="s">
        <v>48</v>
      </c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 t="s">
        <v>48</v>
      </c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5">
        <f t="shared" si="6"/>
        <v>0</v>
      </c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0">
        <v>0</v>
      </c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2"/>
      <c r="EX61" s="80">
        <f t="shared" si="5"/>
        <v>9787300</v>
      </c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2"/>
      <c r="FL61" s="75"/>
      <c r="FM61" s="75"/>
      <c r="FN61" s="75"/>
      <c r="FO61" s="75"/>
      <c r="FP61" s="75"/>
    </row>
    <row r="62" spans="1:172" s="74" customFormat="1" ht="22.5" customHeight="1">
      <c r="A62" s="309" t="s">
        <v>105</v>
      </c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10" t="s">
        <v>207</v>
      </c>
      <c r="AL62" s="311"/>
      <c r="AM62" s="311"/>
      <c r="AN62" s="311"/>
      <c r="AO62" s="311"/>
      <c r="AP62" s="312"/>
      <c r="AQ62" s="90" t="s">
        <v>262</v>
      </c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2"/>
      <c r="BC62" s="80">
        <v>164839</v>
      </c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2"/>
      <c r="BU62" s="80">
        <f t="shared" si="4"/>
        <v>164839</v>
      </c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2"/>
      <c r="CH62" s="80">
        <v>0</v>
      </c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2"/>
      <c r="CX62" s="86" t="s">
        <v>48</v>
      </c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 t="s">
        <v>48</v>
      </c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5">
        <f t="shared" si="6"/>
        <v>0</v>
      </c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0">
        <v>0</v>
      </c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2"/>
      <c r="EX62" s="80">
        <f t="shared" si="5"/>
        <v>164839</v>
      </c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2"/>
      <c r="FL62" s="75"/>
      <c r="FM62" s="75"/>
      <c r="FN62" s="75"/>
      <c r="FO62" s="75"/>
      <c r="FP62" s="75"/>
    </row>
    <row r="63" spans="1:172" s="35" customFormat="1" ht="21.75" customHeight="1">
      <c r="A63" s="309" t="s">
        <v>105</v>
      </c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122" t="s">
        <v>241</v>
      </c>
      <c r="AL63" s="123"/>
      <c r="AM63" s="123"/>
      <c r="AN63" s="123"/>
      <c r="AO63" s="123"/>
      <c r="AP63" s="42"/>
      <c r="AQ63" s="90" t="s">
        <v>141</v>
      </c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2"/>
      <c r="BC63" s="78"/>
      <c r="BD63" s="78"/>
      <c r="BE63" s="78"/>
      <c r="BF63" s="78"/>
      <c r="BG63" s="78"/>
      <c r="BH63" s="78"/>
      <c r="BI63" s="78"/>
      <c r="BJ63" s="78"/>
      <c r="BK63" s="85">
        <f>36862800+2997623-2267602+60800-60800+60800+89205+226755-359770</f>
        <v>37609811</v>
      </c>
      <c r="BL63" s="85"/>
      <c r="BM63" s="85"/>
      <c r="BN63" s="85"/>
      <c r="BO63" s="85"/>
      <c r="BP63" s="85"/>
      <c r="BQ63" s="85"/>
      <c r="BR63" s="85"/>
      <c r="BS63" s="85"/>
      <c r="BT63" s="85"/>
      <c r="BU63" s="85">
        <f>BK63</f>
        <v>37609811</v>
      </c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>
        <f>3673416.71+2226448.1+4330244.74+4462736.92+3871610.39</f>
        <v>18564456.86</v>
      </c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0" t="s">
        <v>48</v>
      </c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2"/>
      <c r="DK63" s="80" t="s">
        <v>48</v>
      </c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2"/>
      <c r="DX63" s="85">
        <f t="shared" si="3"/>
        <v>18564456.86</v>
      </c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>
        <v>0</v>
      </c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>
        <f>BU63-DX63</f>
        <v>19045354.14</v>
      </c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L63" s="41"/>
      <c r="FM63" s="41"/>
      <c r="FN63" s="41"/>
      <c r="FO63" s="41"/>
      <c r="FP63" s="41"/>
    </row>
    <row r="64" spans="1:172" s="32" customFormat="1" ht="22.5" customHeight="1">
      <c r="A64" s="309" t="s">
        <v>105</v>
      </c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122" t="s">
        <v>242</v>
      </c>
      <c r="AL64" s="123"/>
      <c r="AM64" s="123"/>
      <c r="AN64" s="123"/>
      <c r="AO64" s="123"/>
      <c r="AP64" s="124"/>
      <c r="AQ64" s="93" t="s">
        <v>143</v>
      </c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85">
        <f>20639900+131300-745630</f>
        <v>20025570</v>
      </c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>
        <f aca="true" t="shared" si="7" ref="BU64:BU73">BC64</f>
        <v>20025570</v>
      </c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>
        <f>1706254.23+1880770.48+1446416.94+1760784.52+1735437.01</f>
        <v>8529663.18</v>
      </c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0" t="s">
        <v>48</v>
      </c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2"/>
      <c r="DK64" s="80" t="s">
        <v>48</v>
      </c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2"/>
      <c r="DX64" s="85">
        <f aca="true" t="shared" si="8" ref="DX64:DX73">CH64</f>
        <v>8529663.18</v>
      </c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>
        <v>0</v>
      </c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>
        <f aca="true" t="shared" si="9" ref="EX64:EX73">BC64-DX64</f>
        <v>11495906.82</v>
      </c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L64" s="131"/>
      <c r="FM64" s="131"/>
      <c r="FN64" s="131"/>
      <c r="FO64" s="131"/>
      <c r="FP64" s="131"/>
    </row>
    <row r="65" spans="1:172" s="39" customFormat="1" ht="22.5" customHeight="1">
      <c r="A65" s="309" t="s">
        <v>105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122" t="s">
        <v>169</v>
      </c>
      <c r="AL65" s="123"/>
      <c r="AM65" s="123"/>
      <c r="AN65" s="123"/>
      <c r="AO65" s="123"/>
      <c r="AP65" s="124"/>
      <c r="AQ65" s="93" t="s">
        <v>181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85">
        <v>2074000</v>
      </c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>
        <f t="shared" si="7"/>
        <v>2074000</v>
      </c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>
        <v>0</v>
      </c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0" t="s">
        <v>48</v>
      </c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2"/>
      <c r="DK65" s="80" t="s">
        <v>48</v>
      </c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2"/>
      <c r="DX65" s="85">
        <f t="shared" si="8"/>
        <v>0</v>
      </c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>
        <v>0</v>
      </c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>
        <f t="shared" si="9"/>
        <v>2074000</v>
      </c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L65" s="133"/>
      <c r="FM65" s="133"/>
      <c r="FN65" s="133"/>
      <c r="FO65" s="133"/>
      <c r="FP65" s="133"/>
    </row>
    <row r="66" spans="1:172" s="32" customFormat="1" ht="22.5" customHeight="1" hidden="1">
      <c r="A66" s="309" t="s">
        <v>105</v>
      </c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122" t="s">
        <v>189</v>
      </c>
      <c r="AL66" s="123"/>
      <c r="AM66" s="123"/>
      <c r="AN66" s="123"/>
      <c r="AO66" s="123"/>
      <c r="AP66" s="124"/>
      <c r="AQ66" s="93" t="s">
        <v>185</v>
      </c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85">
        <f>287600-287600</f>
        <v>0</v>
      </c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>
        <f t="shared" si="7"/>
        <v>0</v>
      </c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0" t="s">
        <v>48</v>
      </c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2"/>
      <c r="DK66" s="80" t="s">
        <v>48</v>
      </c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2"/>
      <c r="DX66" s="85">
        <f t="shared" si="8"/>
        <v>0</v>
      </c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>
        <v>0</v>
      </c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>
        <f t="shared" si="9"/>
        <v>0</v>
      </c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L66" s="131"/>
      <c r="FM66" s="131"/>
      <c r="FN66" s="131"/>
      <c r="FO66" s="131"/>
      <c r="FP66" s="131"/>
    </row>
    <row r="67" spans="1:172" s="66" customFormat="1" ht="22.5" customHeight="1">
      <c r="A67" s="309" t="s">
        <v>105</v>
      </c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122" t="s">
        <v>170</v>
      </c>
      <c r="AL67" s="123"/>
      <c r="AM67" s="123"/>
      <c r="AN67" s="123"/>
      <c r="AO67" s="123"/>
      <c r="AP67" s="124"/>
      <c r="AQ67" s="93" t="s">
        <v>198</v>
      </c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85">
        <v>100000</v>
      </c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>
        <f t="shared" si="7"/>
        <v>100000</v>
      </c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>
        <v>0</v>
      </c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0" t="s">
        <v>48</v>
      </c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2"/>
      <c r="DK67" s="80" t="s">
        <v>48</v>
      </c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2"/>
      <c r="DX67" s="85">
        <f t="shared" si="8"/>
        <v>0</v>
      </c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>
        <v>0</v>
      </c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>
        <f t="shared" si="9"/>
        <v>100000</v>
      </c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L67" s="132"/>
      <c r="FM67" s="132"/>
      <c r="FN67" s="132"/>
      <c r="FO67" s="132"/>
      <c r="FP67" s="132"/>
    </row>
    <row r="68" spans="1:172" s="66" customFormat="1" ht="22.5" customHeight="1">
      <c r="A68" s="309" t="s">
        <v>105</v>
      </c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122" t="s">
        <v>208</v>
      </c>
      <c r="AL68" s="123"/>
      <c r="AM68" s="123"/>
      <c r="AN68" s="123"/>
      <c r="AO68" s="123"/>
      <c r="AP68" s="124"/>
      <c r="AQ68" s="93" t="s">
        <v>142</v>
      </c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85">
        <v>224277200</v>
      </c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>
        <f t="shared" si="7"/>
        <v>224277200</v>
      </c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>
        <f>17222800+43511800+23147300+17567700</f>
        <v>101449600</v>
      </c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0" t="s">
        <v>48</v>
      </c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2"/>
      <c r="DK68" s="80" t="s">
        <v>48</v>
      </c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2"/>
      <c r="DX68" s="85">
        <f t="shared" si="8"/>
        <v>101449600</v>
      </c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>
        <v>0</v>
      </c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>
        <f t="shared" si="9"/>
        <v>122827600</v>
      </c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L68" s="132"/>
      <c r="FM68" s="132"/>
      <c r="FN68" s="132"/>
      <c r="FO68" s="132"/>
      <c r="FP68" s="132"/>
    </row>
    <row r="69" spans="1:172" s="66" customFormat="1" ht="22.5" customHeight="1">
      <c r="A69" s="309" t="s">
        <v>105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122" t="s">
        <v>209</v>
      </c>
      <c r="AL69" s="123"/>
      <c r="AM69" s="123"/>
      <c r="AN69" s="123"/>
      <c r="AO69" s="123"/>
      <c r="AP69" s="124"/>
      <c r="AQ69" s="93" t="s">
        <v>263</v>
      </c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85">
        <v>681500</v>
      </c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>
        <f>BC69</f>
        <v>681500</v>
      </c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>
        <v>681410.49</v>
      </c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0" t="s">
        <v>48</v>
      </c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2"/>
      <c r="DK69" s="80" t="s">
        <v>48</v>
      </c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2"/>
      <c r="DX69" s="85">
        <f>CH69</f>
        <v>681410.49</v>
      </c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>
        <v>0</v>
      </c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>
        <f>BC69-DX69</f>
        <v>89.51000000000931</v>
      </c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L69" s="132"/>
      <c r="FM69" s="132"/>
      <c r="FN69" s="132"/>
      <c r="FO69" s="132"/>
      <c r="FP69" s="132"/>
    </row>
    <row r="70" spans="1:172" s="74" customFormat="1" ht="22.5" customHeight="1">
      <c r="A70" s="309" t="s">
        <v>105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122" t="s">
        <v>209</v>
      </c>
      <c r="AL70" s="123"/>
      <c r="AM70" s="123"/>
      <c r="AN70" s="123"/>
      <c r="AO70" s="123"/>
      <c r="AP70" s="124"/>
      <c r="AQ70" s="93" t="s">
        <v>277</v>
      </c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85">
        <v>88017</v>
      </c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>
        <f>BC70</f>
        <v>88017</v>
      </c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>
        <f>87967</f>
        <v>87967</v>
      </c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0" t="s">
        <v>48</v>
      </c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2"/>
      <c r="DK70" s="80" t="s">
        <v>48</v>
      </c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2"/>
      <c r="DX70" s="85">
        <f>CH70</f>
        <v>87967</v>
      </c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>
        <v>0</v>
      </c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>
        <f>BC70-DX70</f>
        <v>50</v>
      </c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L70" s="129"/>
      <c r="FM70" s="129"/>
      <c r="FN70" s="129"/>
      <c r="FO70" s="129"/>
      <c r="FP70" s="129"/>
    </row>
    <row r="71" spans="1:172" s="74" customFormat="1" ht="22.5" customHeight="1">
      <c r="A71" s="309" t="s">
        <v>105</v>
      </c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122" t="s">
        <v>209</v>
      </c>
      <c r="AL71" s="123"/>
      <c r="AM71" s="123"/>
      <c r="AN71" s="123"/>
      <c r="AO71" s="123"/>
      <c r="AP71" s="124"/>
      <c r="AQ71" s="93" t="s">
        <v>275</v>
      </c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85">
        <v>3139500</v>
      </c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>
        <f>BC71</f>
        <v>3139500</v>
      </c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>
        <f>1907949.39</f>
        <v>1907949.39</v>
      </c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0" t="s">
        <v>48</v>
      </c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2"/>
      <c r="DK71" s="80" t="s">
        <v>48</v>
      </c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2"/>
      <c r="DX71" s="85">
        <f>CH71</f>
        <v>1907949.39</v>
      </c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>
        <v>0</v>
      </c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>
        <f>BC71-DX71</f>
        <v>1231550.61</v>
      </c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L71" s="129"/>
      <c r="FM71" s="129"/>
      <c r="FN71" s="129"/>
      <c r="FO71" s="129"/>
      <c r="FP71" s="129"/>
    </row>
    <row r="72" spans="1:172" s="74" customFormat="1" ht="22.5" customHeight="1">
      <c r="A72" s="309" t="s">
        <v>105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122" t="s">
        <v>209</v>
      </c>
      <c r="AL72" s="123"/>
      <c r="AM72" s="123"/>
      <c r="AN72" s="123"/>
      <c r="AO72" s="123"/>
      <c r="AP72" s="124"/>
      <c r="AQ72" s="93" t="s">
        <v>278</v>
      </c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85">
        <v>439800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>
        <f>BC72</f>
        <v>439800</v>
      </c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>
        <v>0</v>
      </c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0" t="s">
        <v>48</v>
      </c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2"/>
      <c r="DK72" s="80" t="s">
        <v>48</v>
      </c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2"/>
      <c r="DX72" s="85">
        <f>CH72</f>
        <v>0</v>
      </c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>
        <v>0</v>
      </c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>
        <f>BC72-DX72</f>
        <v>439800</v>
      </c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L72" s="129"/>
      <c r="FM72" s="129"/>
      <c r="FN72" s="129"/>
      <c r="FO72" s="129"/>
      <c r="FP72" s="129"/>
    </row>
    <row r="73" spans="1:172" s="32" customFormat="1" ht="22.5" customHeight="1">
      <c r="A73" s="309" t="s">
        <v>105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122" t="s">
        <v>210</v>
      </c>
      <c r="AL73" s="123"/>
      <c r="AM73" s="123"/>
      <c r="AN73" s="123"/>
      <c r="AO73" s="123"/>
      <c r="AP73" s="124"/>
      <c r="AQ73" s="93" t="s">
        <v>199</v>
      </c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85">
        <v>42000</v>
      </c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>
        <f t="shared" si="7"/>
        <v>42000</v>
      </c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>
        <v>21250</v>
      </c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0" t="s">
        <v>48</v>
      </c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2"/>
      <c r="DK73" s="80" t="s">
        <v>48</v>
      </c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2"/>
      <c r="DX73" s="85">
        <f t="shared" si="8"/>
        <v>21250</v>
      </c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>
        <v>0</v>
      </c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>
        <f t="shared" si="9"/>
        <v>20750</v>
      </c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L73" s="131"/>
      <c r="FM73" s="131"/>
      <c r="FN73" s="131"/>
      <c r="FO73" s="131"/>
      <c r="FP73" s="131"/>
    </row>
    <row r="74" spans="1:172" s="74" customFormat="1" ht="22.5" customHeight="1">
      <c r="A74" s="309" t="s">
        <v>105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122" t="s">
        <v>211</v>
      </c>
      <c r="AL74" s="123"/>
      <c r="AM74" s="123"/>
      <c r="AN74" s="123"/>
      <c r="AO74" s="123"/>
      <c r="AP74" s="124"/>
      <c r="AQ74" s="93" t="s">
        <v>225</v>
      </c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85">
        <v>270000</v>
      </c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>
        <f aca="true" t="shared" si="10" ref="BU74:BU82">BC74</f>
        <v>270000</v>
      </c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>
        <f>150000</f>
        <v>150000</v>
      </c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0" t="s">
        <v>48</v>
      </c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2"/>
      <c r="DK74" s="80" t="s">
        <v>48</v>
      </c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2"/>
      <c r="DX74" s="85">
        <f aca="true" t="shared" si="11" ref="DX74:DX82">CH74</f>
        <v>150000</v>
      </c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>
        <v>0</v>
      </c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>
        <f aca="true" t="shared" si="12" ref="EX74:EX82">BC74-DX74</f>
        <v>120000</v>
      </c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L74" s="129"/>
      <c r="FM74" s="129"/>
      <c r="FN74" s="129"/>
      <c r="FO74" s="129"/>
      <c r="FP74" s="129"/>
    </row>
    <row r="75" spans="1:172" s="74" customFormat="1" ht="22.5" customHeight="1">
      <c r="A75" s="309" t="s">
        <v>105</v>
      </c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122" t="s">
        <v>212</v>
      </c>
      <c r="AL75" s="123"/>
      <c r="AM75" s="123"/>
      <c r="AN75" s="123"/>
      <c r="AO75" s="123"/>
      <c r="AP75" s="124"/>
      <c r="AQ75" s="93" t="s">
        <v>226</v>
      </c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85">
        <v>53245</v>
      </c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>
        <f t="shared" si="10"/>
        <v>53245</v>
      </c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>
        <v>53245</v>
      </c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0" t="s">
        <v>48</v>
      </c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2"/>
      <c r="DK75" s="80" t="s">
        <v>48</v>
      </c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2"/>
      <c r="DX75" s="85">
        <f t="shared" si="11"/>
        <v>53245</v>
      </c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>
        <v>0</v>
      </c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>
        <f t="shared" si="12"/>
        <v>0</v>
      </c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L75" s="129"/>
      <c r="FM75" s="129"/>
      <c r="FN75" s="129"/>
      <c r="FO75" s="129"/>
      <c r="FP75" s="129"/>
    </row>
    <row r="76" spans="1:172" s="74" customFormat="1" ht="22.5" customHeight="1">
      <c r="A76" s="309" t="s">
        <v>105</v>
      </c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122" t="s">
        <v>111</v>
      </c>
      <c r="AL76" s="123"/>
      <c r="AM76" s="123"/>
      <c r="AN76" s="123"/>
      <c r="AO76" s="123"/>
      <c r="AP76" s="124"/>
      <c r="AQ76" s="93" t="s">
        <v>227</v>
      </c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85">
        <v>477000</v>
      </c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>
        <f t="shared" si="10"/>
        <v>477000</v>
      </c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>
        <v>477000</v>
      </c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0" t="s">
        <v>48</v>
      </c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2"/>
      <c r="DK76" s="80" t="s">
        <v>48</v>
      </c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2"/>
      <c r="DX76" s="85">
        <f t="shared" si="11"/>
        <v>477000</v>
      </c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>
        <v>0</v>
      </c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>
        <f t="shared" si="12"/>
        <v>0</v>
      </c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L76" s="129"/>
      <c r="FM76" s="129"/>
      <c r="FN76" s="129"/>
      <c r="FO76" s="129"/>
      <c r="FP76" s="129"/>
    </row>
    <row r="77" spans="1:172" s="74" customFormat="1" ht="22.5" customHeight="1">
      <c r="A77" s="309" t="s">
        <v>105</v>
      </c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122" t="s">
        <v>213</v>
      </c>
      <c r="AL77" s="123"/>
      <c r="AM77" s="123"/>
      <c r="AN77" s="123"/>
      <c r="AO77" s="123"/>
      <c r="AP77" s="124"/>
      <c r="AQ77" s="93" t="s">
        <v>257</v>
      </c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85">
        <v>52632</v>
      </c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>
        <f t="shared" si="10"/>
        <v>52632</v>
      </c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>
        <v>0</v>
      </c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0" t="s">
        <v>48</v>
      </c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2"/>
      <c r="DK77" s="80" t="s">
        <v>48</v>
      </c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2"/>
      <c r="DX77" s="85">
        <f t="shared" si="11"/>
        <v>0</v>
      </c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>
        <v>0</v>
      </c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>
        <f t="shared" si="12"/>
        <v>52632</v>
      </c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L77" s="129"/>
      <c r="FM77" s="129"/>
      <c r="FN77" s="129"/>
      <c r="FO77" s="129"/>
      <c r="FP77" s="129"/>
    </row>
    <row r="78" spans="1:172" s="74" customFormat="1" ht="22.5" customHeight="1">
      <c r="A78" s="309" t="s">
        <v>105</v>
      </c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122" t="s">
        <v>213</v>
      </c>
      <c r="AL78" s="123"/>
      <c r="AM78" s="123"/>
      <c r="AN78" s="123"/>
      <c r="AO78" s="123"/>
      <c r="AP78" s="124"/>
      <c r="AQ78" s="93" t="s">
        <v>276</v>
      </c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85">
        <v>107200</v>
      </c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>
        <f t="shared" si="10"/>
        <v>107200</v>
      </c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>
        <v>0</v>
      </c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0" t="s">
        <v>48</v>
      </c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2"/>
      <c r="DK78" s="80" t="s">
        <v>48</v>
      </c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2"/>
      <c r="DX78" s="85">
        <f t="shared" si="11"/>
        <v>0</v>
      </c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>
        <v>0</v>
      </c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>
        <f t="shared" si="12"/>
        <v>107200</v>
      </c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L78" s="129"/>
      <c r="FM78" s="129"/>
      <c r="FN78" s="129"/>
      <c r="FO78" s="129"/>
      <c r="FP78" s="129"/>
    </row>
    <row r="79" spans="1:172" s="74" customFormat="1" ht="22.5" customHeight="1">
      <c r="A79" s="309" t="s">
        <v>105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122" t="s">
        <v>213</v>
      </c>
      <c r="AL79" s="123"/>
      <c r="AM79" s="123"/>
      <c r="AN79" s="123"/>
      <c r="AO79" s="123"/>
      <c r="AP79" s="124"/>
      <c r="AQ79" s="93" t="s">
        <v>274</v>
      </c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85">
        <v>2036900</v>
      </c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>
        <f>BC79</f>
        <v>2036900</v>
      </c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>
        <v>0</v>
      </c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0" t="s">
        <v>48</v>
      </c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2"/>
      <c r="DK79" s="80" t="s">
        <v>48</v>
      </c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2"/>
      <c r="DX79" s="85">
        <f>CH79</f>
        <v>0</v>
      </c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>
        <v>0</v>
      </c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>
        <f>BC79-DX79</f>
        <v>2036900</v>
      </c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L79" s="129"/>
      <c r="FM79" s="129"/>
      <c r="FN79" s="129"/>
      <c r="FO79" s="129"/>
      <c r="FP79" s="129"/>
    </row>
    <row r="80" spans="1:172" s="74" customFormat="1" ht="22.5" customHeight="1">
      <c r="A80" s="309" t="s">
        <v>105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122" t="s">
        <v>213</v>
      </c>
      <c r="AL80" s="123"/>
      <c r="AM80" s="123"/>
      <c r="AN80" s="123"/>
      <c r="AO80" s="123"/>
      <c r="AP80" s="124"/>
      <c r="AQ80" s="93" t="s">
        <v>273</v>
      </c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85">
        <v>500</v>
      </c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>
        <f>BC80</f>
        <v>500</v>
      </c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>
        <v>0</v>
      </c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0" t="s">
        <v>48</v>
      </c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2"/>
      <c r="DK80" s="80" t="s">
        <v>48</v>
      </c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2"/>
      <c r="DX80" s="85">
        <f>CH80</f>
        <v>0</v>
      </c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>
        <v>0</v>
      </c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>
        <f>BC80-DX80</f>
        <v>500</v>
      </c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L80" s="129"/>
      <c r="FM80" s="129"/>
      <c r="FN80" s="129"/>
      <c r="FO80" s="129"/>
      <c r="FP80" s="129"/>
    </row>
    <row r="81" spans="1:172" s="74" customFormat="1" ht="22.5" customHeight="1">
      <c r="A81" s="309" t="s">
        <v>105</v>
      </c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122" t="s">
        <v>214</v>
      </c>
      <c r="AL81" s="123"/>
      <c r="AM81" s="123"/>
      <c r="AN81" s="123"/>
      <c r="AO81" s="123"/>
      <c r="AP81" s="124"/>
      <c r="AQ81" s="93" t="s">
        <v>228</v>
      </c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85">
        <f>1459875-60800-16+60800+16-60816-6675-44898</f>
        <v>1347486</v>
      </c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>
        <f t="shared" si="10"/>
        <v>1347486</v>
      </c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>
        <f>414674</f>
        <v>414674</v>
      </c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0" t="s">
        <v>48</v>
      </c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2"/>
      <c r="DK81" s="80" t="s">
        <v>48</v>
      </c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2"/>
      <c r="DX81" s="85">
        <f t="shared" si="11"/>
        <v>414674</v>
      </c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>
        <v>0</v>
      </c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>
        <f t="shared" si="12"/>
        <v>932812</v>
      </c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L81" s="129"/>
      <c r="FM81" s="129"/>
      <c r="FN81" s="129"/>
      <c r="FO81" s="129"/>
      <c r="FP81" s="129"/>
    </row>
    <row r="82" spans="1:172" s="74" customFormat="1" ht="22.5" customHeight="1">
      <c r="A82" s="309" t="s">
        <v>105</v>
      </c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122" t="s">
        <v>215</v>
      </c>
      <c r="AL82" s="123"/>
      <c r="AM82" s="123"/>
      <c r="AN82" s="123"/>
      <c r="AO82" s="123"/>
      <c r="AP82" s="124"/>
      <c r="AQ82" s="93" t="s">
        <v>229</v>
      </c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85">
        <v>112987</v>
      </c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>
        <f t="shared" si="10"/>
        <v>112987</v>
      </c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>
        <v>112987</v>
      </c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0" t="s">
        <v>48</v>
      </c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2"/>
      <c r="DK82" s="80" t="s">
        <v>48</v>
      </c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2"/>
      <c r="DX82" s="85">
        <f t="shared" si="11"/>
        <v>112987</v>
      </c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>
        <v>0</v>
      </c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>
        <f t="shared" si="12"/>
        <v>0</v>
      </c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L82" s="129"/>
      <c r="FM82" s="129"/>
      <c r="FN82" s="129"/>
      <c r="FO82" s="129"/>
      <c r="FP82" s="129"/>
    </row>
    <row r="83" spans="1:172" s="74" customFormat="1" ht="22.5" customHeight="1">
      <c r="A83" s="309" t="s">
        <v>105</v>
      </c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122" t="s">
        <v>216</v>
      </c>
      <c r="AL83" s="123"/>
      <c r="AM83" s="123"/>
      <c r="AN83" s="123"/>
      <c r="AO83" s="123"/>
      <c r="AP83" s="124"/>
      <c r="AQ83" s="93" t="s">
        <v>233</v>
      </c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85">
        <f>1699415-101280+23733</f>
        <v>1621868</v>
      </c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>
        <f aca="true" t="shared" si="13" ref="BU83:BU90">BC83</f>
        <v>1621868</v>
      </c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>
        <f>374332+142884+130572</f>
        <v>647788</v>
      </c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0" t="s">
        <v>48</v>
      </c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2"/>
      <c r="DK83" s="80" t="s">
        <v>48</v>
      </c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2"/>
      <c r="DX83" s="85">
        <f aca="true" t="shared" si="14" ref="DX83:DX92">CH83</f>
        <v>647788</v>
      </c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>
        <v>0</v>
      </c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>
        <f aca="true" t="shared" si="15" ref="EX83:EX90">BC83-DX83</f>
        <v>974080</v>
      </c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L83" s="129"/>
      <c r="FM83" s="129"/>
      <c r="FN83" s="129"/>
      <c r="FO83" s="129"/>
      <c r="FP83" s="129"/>
    </row>
    <row r="84" spans="1:172" s="74" customFormat="1" ht="22.5" customHeight="1">
      <c r="A84" s="309" t="s">
        <v>105</v>
      </c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122" t="s">
        <v>217</v>
      </c>
      <c r="AL84" s="123"/>
      <c r="AM84" s="123"/>
      <c r="AN84" s="123"/>
      <c r="AO84" s="123"/>
      <c r="AP84" s="124"/>
      <c r="AQ84" s="93" t="s">
        <v>234</v>
      </c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85">
        <f>568187-250488+44898</f>
        <v>362597</v>
      </c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>
        <f t="shared" si="13"/>
        <v>362597</v>
      </c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>
        <f>72841.89+26904.11+26238.93</f>
        <v>125984.93</v>
      </c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0" t="s">
        <v>48</v>
      </c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2"/>
      <c r="DK84" s="80" t="s">
        <v>48</v>
      </c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2"/>
      <c r="DX84" s="85">
        <f t="shared" si="14"/>
        <v>125984.93</v>
      </c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>
        <v>0</v>
      </c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>
        <f t="shared" si="15"/>
        <v>236612.07</v>
      </c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L84" s="129"/>
      <c r="FM84" s="129"/>
      <c r="FN84" s="129"/>
      <c r="FO84" s="129"/>
      <c r="FP84" s="129"/>
    </row>
    <row r="85" spans="1:172" s="74" customFormat="1" ht="22.5" customHeight="1">
      <c r="A85" s="309" t="s">
        <v>105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122" t="s">
        <v>189</v>
      </c>
      <c r="AL85" s="123"/>
      <c r="AM85" s="123"/>
      <c r="AN85" s="123"/>
      <c r="AO85" s="123"/>
      <c r="AP85" s="124"/>
      <c r="AQ85" s="93" t="s">
        <v>235</v>
      </c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85">
        <v>526639</v>
      </c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>
        <f t="shared" si="13"/>
        <v>526639</v>
      </c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>
        <f>90500+49964+28960</f>
        <v>169424</v>
      </c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0" t="s">
        <v>48</v>
      </c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2"/>
      <c r="DK85" s="80" t="s">
        <v>48</v>
      </c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2"/>
      <c r="DX85" s="85">
        <f t="shared" si="14"/>
        <v>169424</v>
      </c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>
        <v>0</v>
      </c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>
        <f t="shared" si="15"/>
        <v>357215</v>
      </c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L85" s="129"/>
      <c r="FM85" s="129"/>
      <c r="FN85" s="129"/>
      <c r="FO85" s="129"/>
      <c r="FP85" s="129"/>
    </row>
    <row r="86" spans="1:172" s="74" customFormat="1" ht="22.5" customHeight="1">
      <c r="A86" s="309" t="s">
        <v>105</v>
      </c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122" t="s">
        <v>196</v>
      </c>
      <c r="AL86" s="123"/>
      <c r="AM86" s="123"/>
      <c r="AN86" s="123"/>
      <c r="AO86" s="123"/>
      <c r="AP86" s="124"/>
      <c r="AQ86" s="93" t="s">
        <v>236</v>
      </c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85">
        <v>218991</v>
      </c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>
        <f t="shared" si="13"/>
        <v>218991</v>
      </c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>
        <f>9773.79+3411.81+3411.81</f>
        <v>16597.41</v>
      </c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0" t="s">
        <v>48</v>
      </c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2"/>
      <c r="DK86" s="80" t="s">
        <v>48</v>
      </c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2"/>
      <c r="DX86" s="85">
        <f t="shared" si="14"/>
        <v>16597.41</v>
      </c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>
        <v>0</v>
      </c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>
        <f t="shared" si="15"/>
        <v>202393.59</v>
      </c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L86" s="129"/>
      <c r="FM86" s="129"/>
      <c r="FN86" s="129"/>
      <c r="FO86" s="129"/>
      <c r="FP86" s="129"/>
    </row>
    <row r="87" spans="1:172" s="74" customFormat="1" ht="22.5" customHeight="1">
      <c r="A87" s="309" t="s">
        <v>105</v>
      </c>
      <c r="B87" s="309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122" t="s">
        <v>190</v>
      </c>
      <c r="AL87" s="123"/>
      <c r="AM87" s="123"/>
      <c r="AN87" s="123"/>
      <c r="AO87" s="123"/>
      <c r="AP87" s="124"/>
      <c r="AQ87" s="130" t="s">
        <v>265</v>
      </c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86">
        <v>104500</v>
      </c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>
        <f t="shared" si="13"/>
        <v>104500</v>
      </c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>
        <f>34000+70500</f>
        <v>104500</v>
      </c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7" t="s">
        <v>48</v>
      </c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9"/>
      <c r="DK87" s="87" t="s">
        <v>48</v>
      </c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9"/>
      <c r="DX87" s="86">
        <f t="shared" si="14"/>
        <v>104500</v>
      </c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>
        <v>0</v>
      </c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>
        <f t="shared" si="15"/>
        <v>0</v>
      </c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L87" s="129"/>
      <c r="FM87" s="129"/>
      <c r="FN87" s="129"/>
      <c r="FO87" s="129"/>
      <c r="FP87" s="129"/>
    </row>
    <row r="88" spans="1:172" s="32" customFormat="1" ht="21.75" customHeight="1">
      <c r="A88" s="309" t="s">
        <v>105</v>
      </c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122" t="s">
        <v>191</v>
      </c>
      <c r="AL88" s="123"/>
      <c r="AM88" s="123"/>
      <c r="AN88" s="123"/>
      <c r="AO88" s="123"/>
      <c r="AP88" s="124"/>
      <c r="AQ88" s="93" t="s">
        <v>200</v>
      </c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85">
        <f>108700+16-16+16</f>
        <v>108716</v>
      </c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>
        <f t="shared" si="13"/>
        <v>108716</v>
      </c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>
        <v>0</v>
      </c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 t="s">
        <v>48</v>
      </c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95" t="s">
        <v>48</v>
      </c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85">
        <f t="shared" si="14"/>
        <v>0</v>
      </c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>
        <v>0</v>
      </c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95">
        <f t="shared" si="15"/>
        <v>108716</v>
      </c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L88" s="37"/>
      <c r="FM88" s="37"/>
      <c r="FN88" s="37"/>
      <c r="FO88" s="37"/>
      <c r="FP88" s="37"/>
    </row>
    <row r="89" spans="1:172" s="32" customFormat="1" ht="21.75" customHeight="1">
      <c r="A89" s="309" t="s">
        <v>105</v>
      </c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122" t="s">
        <v>171</v>
      </c>
      <c r="AL89" s="123"/>
      <c r="AM89" s="123"/>
      <c r="AN89" s="123"/>
      <c r="AO89" s="123"/>
      <c r="AP89" s="124"/>
      <c r="AQ89" s="93" t="s">
        <v>201</v>
      </c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85">
        <v>2065600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>
        <f t="shared" si="13"/>
        <v>2065600</v>
      </c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>
        <v>0</v>
      </c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 t="s">
        <v>48</v>
      </c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95" t="s">
        <v>48</v>
      </c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85">
        <f t="shared" si="14"/>
        <v>0</v>
      </c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>
        <v>0</v>
      </c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95">
        <f t="shared" si="15"/>
        <v>2065600</v>
      </c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L89" s="37"/>
      <c r="FM89" s="37"/>
      <c r="FN89" s="37"/>
      <c r="FO89" s="37"/>
      <c r="FP89" s="37"/>
    </row>
    <row r="90" spans="1:172" s="32" customFormat="1" ht="21.75" customHeight="1">
      <c r="A90" s="191" t="s">
        <v>84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22" t="s">
        <v>172</v>
      </c>
      <c r="AL90" s="123"/>
      <c r="AM90" s="123"/>
      <c r="AN90" s="123"/>
      <c r="AO90" s="123"/>
      <c r="AP90" s="124"/>
      <c r="AQ90" s="93" t="s">
        <v>258</v>
      </c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85">
        <f>42000-22000+22000-22000</f>
        <v>20000</v>
      </c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>
        <f t="shared" si="13"/>
        <v>20000</v>
      </c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>
        <v>0</v>
      </c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0" t="s">
        <v>48</v>
      </c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2"/>
      <c r="DK90" s="80" t="s">
        <v>48</v>
      </c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2"/>
      <c r="DX90" s="85">
        <f t="shared" si="14"/>
        <v>0</v>
      </c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>
        <v>0</v>
      </c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>
        <f t="shared" si="15"/>
        <v>20000</v>
      </c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L90" s="41"/>
      <c r="FM90" s="41"/>
      <c r="FN90" s="41"/>
      <c r="FO90" s="41"/>
      <c r="FP90" s="41"/>
    </row>
    <row r="91" spans="1:172" s="32" customFormat="1" ht="18" customHeight="1">
      <c r="A91" s="191" t="s">
        <v>86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373"/>
      <c r="AK91" s="122" t="s">
        <v>173</v>
      </c>
      <c r="AL91" s="123"/>
      <c r="AM91" s="123"/>
      <c r="AN91" s="123"/>
      <c r="AO91" s="123"/>
      <c r="AP91" s="124"/>
      <c r="AQ91" s="90" t="s">
        <v>144</v>
      </c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2"/>
      <c r="BC91" s="80">
        <v>99100</v>
      </c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2"/>
      <c r="BU91" s="80">
        <f aca="true" t="shared" si="16" ref="BU91:BU99">BC91</f>
        <v>99100</v>
      </c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2"/>
      <c r="CH91" s="80">
        <f>27282.93+8251.15</f>
        <v>35534.08</v>
      </c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2"/>
      <c r="CX91" s="80" t="s">
        <v>48</v>
      </c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2"/>
      <c r="DK91" s="80" t="s">
        <v>48</v>
      </c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2"/>
      <c r="DX91" s="80">
        <f t="shared" si="14"/>
        <v>35534.08</v>
      </c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2"/>
      <c r="EK91" s="80">
        <v>0</v>
      </c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2"/>
      <c r="EX91" s="80">
        <f aca="true" t="shared" si="17" ref="EX91:EX96">BC91-DX91</f>
        <v>63565.92</v>
      </c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2"/>
      <c r="FL91" s="131"/>
      <c r="FM91" s="131"/>
      <c r="FN91" s="131"/>
      <c r="FO91" s="131"/>
      <c r="FP91" s="131"/>
    </row>
    <row r="92" spans="1:172" s="51" customFormat="1" ht="1.5" customHeight="1" hidden="1">
      <c r="A92" s="191" t="s">
        <v>84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22" t="s">
        <v>173</v>
      </c>
      <c r="AL92" s="123"/>
      <c r="AM92" s="123"/>
      <c r="AN92" s="123"/>
      <c r="AO92" s="123"/>
      <c r="AP92" s="124"/>
      <c r="AQ92" s="90" t="s">
        <v>145</v>
      </c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2"/>
      <c r="BC92" s="85">
        <f>50000-50000+50000-50000</f>
        <v>0</v>
      </c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>
        <f t="shared" si="16"/>
        <v>0</v>
      </c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>
        <v>0</v>
      </c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0" t="s">
        <v>48</v>
      </c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2"/>
      <c r="DK92" s="80" t="s">
        <v>48</v>
      </c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2"/>
      <c r="DX92" s="85">
        <f t="shared" si="14"/>
        <v>0</v>
      </c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>
        <v>0</v>
      </c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>
        <f>BC92-DX92</f>
        <v>0</v>
      </c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L92" s="53"/>
      <c r="FM92" s="53"/>
      <c r="FN92" s="53"/>
      <c r="FO92" s="53"/>
      <c r="FP92" s="53"/>
    </row>
    <row r="93" spans="1:172" s="32" customFormat="1" ht="15.75" customHeight="1">
      <c r="A93" s="191" t="s">
        <v>88</v>
      </c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22" t="s">
        <v>218</v>
      </c>
      <c r="AL93" s="123"/>
      <c r="AM93" s="123"/>
      <c r="AN93" s="123"/>
      <c r="AO93" s="123"/>
      <c r="AP93" s="124"/>
      <c r="AQ93" s="93" t="s">
        <v>264</v>
      </c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85">
        <f>BC94+BC95+BC96+BC97+BC98+BC99+BK100+BC101+BC102+BC103</f>
        <v>4185650</v>
      </c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>
        <f t="shared" si="16"/>
        <v>4185650</v>
      </c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>
        <f>SUM(CH94:CW103)</f>
        <v>1317037.1800000002</v>
      </c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 t="s">
        <v>48</v>
      </c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95" t="s">
        <v>48</v>
      </c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85">
        <f aca="true" t="shared" si="18" ref="DX93:DX106">CH93</f>
        <v>1317037.1800000002</v>
      </c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>
        <f>SUM(EK94:EW103)</f>
        <v>185262.02000000002</v>
      </c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79">
        <f t="shared" si="17"/>
        <v>2868612.82</v>
      </c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L93" s="94"/>
      <c r="FM93" s="94"/>
      <c r="FN93" s="94"/>
      <c r="FO93" s="94"/>
      <c r="FP93" s="94"/>
    </row>
    <row r="94" spans="1:172" s="32" customFormat="1" ht="15.75" customHeight="1">
      <c r="A94" s="191" t="s">
        <v>87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07" t="s">
        <v>219</v>
      </c>
      <c r="AL94" s="108"/>
      <c r="AM94" s="108"/>
      <c r="AN94" s="108"/>
      <c r="AO94" s="108"/>
      <c r="AP94" s="109"/>
      <c r="AQ94" s="117" t="s">
        <v>146</v>
      </c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95">
        <v>2475500</v>
      </c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>
        <f t="shared" si="16"/>
        <v>2475500</v>
      </c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>
        <f>168197.15+95971.76+163986.15+326257.16+95887.43</f>
        <v>850299.6499999999</v>
      </c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85" t="s">
        <v>48</v>
      </c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95" t="s">
        <v>48</v>
      </c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>
        <f t="shared" si="18"/>
        <v>850299.6499999999</v>
      </c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>
        <v>118906.45</v>
      </c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79">
        <f t="shared" si="17"/>
        <v>1625200.35</v>
      </c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L94" s="94"/>
      <c r="FM94" s="94"/>
      <c r="FN94" s="94"/>
      <c r="FO94" s="94"/>
      <c r="FP94" s="94"/>
    </row>
    <row r="95" spans="1:172" s="32" customFormat="1" ht="15.75" customHeight="1">
      <c r="A95" s="191" t="s">
        <v>106</v>
      </c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07" t="s">
        <v>220</v>
      </c>
      <c r="AL95" s="108"/>
      <c r="AM95" s="108"/>
      <c r="AN95" s="108"/>
      <c r="AO95" s="108"/>
      <c r="AP95" s="109"/>
      <c r="AQ95" s="117" t="s">
        <v>147</v>
      </c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95">
        <v>747600</v>
      </c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>
        <f t="shared" si="16"/>
        <v>747600</v>
      </c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>
        <f>40490.8+18336+47553.19+114947.04</f>
        <v>221327.03</v>
      </c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85" t="s">
        <v>48</v>
      </c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95" t="s">
        <v>48</v>
      </c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>
        <f t="shared" si="18"/>
        <v>221327.03</v>
      </c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>
        <v>66355.57</v>
      </c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79">
        <f t="shared" si="17"/>
        <v>526272.97</v>
      </c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L95" s="94"/>
      <c r="FM95" s="94"/>
      <c r="FN95" s="94"/>
      <c r="FO95" s="94"/>
      <c r="FP95" s="94"/>
    </row>
    <row r="96" spans="1:172" s="32" customFormat="1" ht="15.75" customHeight="1">
      <c r="A96" s="191" t="s">
        <v>83</v>
      </c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07" t="s">
        <v>221</v>
      </c>
      <c r="AL96" s="108"/>
      <c r="AM96" s="108"/>
      <c r="AN96" s="108"/>
      <c r="AO96" s="108"/>
      <c r="AP96" s="109"/>
      <c r="AQ96" s="117" t="s">
        <v>148</v>
      </c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95">
        <f>288600+900</f>
        <v>289500</v>
      </c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>
        <f t="shared" si="16"/>
        <v>289500</v>
      </c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>
        <f>72153.6+900</f>
        <v>73053.6</v>
      </c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85" t="s">
        <v>48</v>
      </c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95" t="s">
        <v>48</v>
      </c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>
        <f t="shared" si="18"/>
        <v>73053.6</v>
      </c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>
        <v>0</v>
      </c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79">
        <f t="shared" si="17"/>
        <v>216446.4</v>
      </c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L96" s="94"/>
      <c r="FM96" s="94"/>
      <c r="FN96" s="94"/>
      <c r="FO96" s="94"/>
      <c r="FP96" s="94"/>
    </row>
    <row r="97" spans="1:172" s="39" customFormat="1" ht="15.75" customHeight="1">
      <c r="A97" s="191" t="s">
        <v>107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07" t="s">
        <v>222</v>
      </c>
      <c r="AL97" s="108"/>
      <c r="AM97" s="108"/>
      <c r="AN97" s="108"/>
      <c r="AO97" s="108"/>
      <c r="AP97" s="109"/>
      <c r="AQ97" s="117" t="s">
        <v>149</v>
      </c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95">
        <v>116500</v>
      </c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>
        <f t="shared" si="16"/>
        <v>116500</v>
      </c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>
        <f>6462.86+6849.68+6555.06+6777.32+6657.23</f>
        <v>33302.15</v>
      </c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85" t="s">
        <v>48</v>
      </c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95" t="s">
        <v>48</v>
      </c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>
        <f t="shared" si="18"/>
        <v>33302.15</v>
      </c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>
        <v>0</v>
      </c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79">
        <f>BC97-DX97</f>
        <v>83197.85</v>
      </c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  <c r="FL97" s="134"/>
      <c r="FM97" s="134"/>
      <c r="FN97" s="134"/>
      <c r="FO97" s="134"/>
      <c r="FP97" s="134"/>
    </row>
    <row r="98" spans="1:172" s="39" customFormat="1" ht="15.75" customHeight="1">
      <c r="A98" s="191" t="s">
        <v>179</v>
      </c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07" t="s">
        <v>243</v>
      </c>
      <c r="AL98" s="108"/>
      <c r="AM98" s="108"/>
      <c r="AN98" s="108"/>
      <c r="AO98" s="108"/>
      <c r="AP98" s="109"/>
      <c r="AQ98" s="117" t="s">
        <v>178</v>
      </c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95">
        <f>17300-996</f>
        <v>16304</v>
      </c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>
        <f>BC98</f>
        <v>16304</v>
      </c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>
        <f>1638</f>
        <v>1638</v>
      </c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85" t="s">
        <v>48</v>
      </c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95" t="s">
        <v>48</v>
      </c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>
        <f t="shared" si="18"/>
        <v>1638</v>
      </c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>
        <v>0</v>
      </c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79">
        <f>BC98-DX98</f>
        <v>14666</v>
      </c>
      <c r="EY98" s="79"/>
      <c r="EZ98" s="79"/>
      <c r="FA98" s="79"/>
      <c r="FB98" s="79"/>
      <c r="FC98" s="79"/>
      <c r="FD98" s="79"/>
      <c r="FE98" s="79"/>
      <c r="FF98" s="79"/>
      <c r="FG98" s="79"/>
      <c r="FH98" s="79"/>
      <c r="FI98" s="79"/>
      <c r="FJ98" s="79"/>
      <c r="FL98" s="134"/>
      <c r="FM98" s="134"/>
      <c r="FN98" s="134"/>
      <c r="FO98" s="134"/>
      <c r="FP98" s="134"/>
    </row>
    <row r="99" spans="1:172" s="32" customFormat="1" ht="15.75" customHeight="1">
      <c r="A99" s="191" t="s">
        <v>108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07" t="s">
        <v>244</v>
      </c>
      <c r="AL99" s="108"/>
      <c r="AM99" s="108"/>
      <c r="AN99" s="108"/>
      <c r="AO99" s="108"/>
      <c r="AP99" s="109"/>
      <c r="AQ99" s="117" t="s">
        <v>150</v>
      </c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95">
        <v>35500</v>
      </c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>
        <f t="shared" si="16"/>
        <v>35500</v>
      </c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>
        <f>3524.7+6618.97+3677.51+1955.3</f>
        <v>15776.48</v>
      </c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85" t="s">
        <v>48</v>
      </c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95" t="s">
        <v>48</v>
      </c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>
        <f t="shared" si="18"/>
        <v>15776.48</v>
      </c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>
        <v>0</v>
      </c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79">
        <f>BC99-DX99</f>
        <v>19723.52</v>
      </c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L99" s="37"/>
      <c r="FM99" s="37"/>
      <c r="FN99" s="37"/>
      <c r="FO99" s="37"/>
      <c r="FP99" s="37"/>
    </row>
    <row r="100" spans="1:172" s="32" customFormat="1" ht="15.75" customHeight="1">
      <c r="A100" s="191" t="s">
        <v>166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07" t="s">
        <v>120</v>
      </c>
      <c r="AL100" s="108"/>
      <c r="AM100" s="108"/>
      <c r="AN100" s="108"/>
      <c r="AO100" s="108"/>
      <c r="AP100" s="109"/>
      <c r="AQ100" s="117" t="s">
        <v>151</v>
      </c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77">
        <v>39200</v>
      </c>
      <c r="BD100" s="77"/>
      <c r="BE100" s="77"/>
      <c r="BF100" s="77"/>
      <c r="BG100" s="77"/>
      <c r="BH100" s="77"/>
      <c r="BI100" s="77"/>
      <c r="BJ100" s="77"/>
      <c r="BK100" s="374">
        <v>39200</v>
      </c>
      <c r="BL100" s="375"/>
      <c r="BM100" s="375"/>
      <c r="BN100" s="375"/>
      <c r="BO100" s="375"/>
      <c r="BP100" s="375"/>
      <c r="BQ100" s="375"/>
      <c r="BR100" s="375"/>
      <c r="BS100" s="375"/>
      <c r="BT100" s="376"/>
      <c r="BU100" s="374">
        <f>BK100</f>
        <v>39200</v>
      </c>
      <c r="BV100" s="375"/>
      <c r="BW100" s="375"/>
      <c r="BX100" s="375"/>
      <c r="BY100" s="375"/>
      <c r="BZ100" s="375"/>
      <c r="CA100" s="375"/>
      <c r="CB100" s="375"/>
      <c r="CC100" s="375"/>
      <c r="CD100" s="375"/>
      <c r="CE100" s="375"/>
      <c r="CF100" s="375"/>
      <c r="CG100" s="376"/>
      <c r="CH100" s="95">
        <f>1100+650+380</f>
        <v>2130</v>
      </c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80" t="s">
        <v>48</v>
      </c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2"/>
      <c r="DK100" s="374" t="s">
        <v>48</v>
      </c>
      <c r="DL100" s="375"/>
      <c r="DM100" s="375"/>
      <c r="DN100" s="375"/>
      <c r="DO100" s="375"/>
      <c r="DP100" s="375"/>
      <c r="DQ100" s="375"/>
      <c r="DR100" s="375"/>
      <c r="DS100" s="375"/>
      <c r="DT100" s="375"/>
      <c r="DU100" s="375"/>
      <c r="DV100" s="375"/>
      <c r="DW100" s="376"/>
      <c r="DX100" s="374">
        <f t="shared" si="18"/>
        <v>2130</v>
      </c>
      <c r="DY100" s="375"/>
      <c r="DZ100" s="375"/>
      <c r="EA100" s="375"/>
      <c r="EB100" s="375"/>
      <c r="EC100" s="375"/>
      <c r="ED100" s="375"/>
      <c r="EE100" s="375"/>
      <c r="EF100" s="375"/>
      <c r="EG100" s="375"/>
      <c r="EH100" s="375"/>
      <c r="EI100" s="375"/>
      <c r="EJ100" s="376"/>
      <c r="EK100" s="374">
        <v>0</v>
      </c>
      <c r="EL100" s="375"/>
      <c r="EM100" s="375"/>
      <c r="EN100" s="375"/>
      <c r="EO100" s="375"/>
      <c r="EP100" s="375"/>
      <c r="EQ100" s="375"/>
      <c r="ER100" s="375"/>
      <c r="ES100" s="375"/>
      <c r="ET100" s="375"/>
      <c r="EU100" s="375"/>
      <c r="EV100" s="375"/>
      <c r="EW100" s="376"/>
      <c r="EX100" s="96">
        <f>BU100-CH100</f>
        <v>37070</v>
      </c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8"/>
      <c r="FL100" s="37"/>
      <c r="FM100" s="37"/>
      <c r="FN100" s="37"/>
      <c r="FO100" s="37"/>
      <c r="FP100" s="37"/>
    </row>
    <row r="101" spans="1:172" s="32" customFormat="1" ht="15.75" customHeight="1">
      <c r="A101" s="191" t="s">
        <v>86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07" t="s">
        <v>114</v>
      </c>
      <c r="AL101" s="108"/>
      <c r="AM101" s="108"/>
      <c r="AN101" s="108"/>
      <c r="AO101" s="108"/>
      <c r="AP101" s="109"/>
      <c r="AQ101" s="117" t="s">
        <v>152</v>
      </c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95">
        <f>220300+18750+96</f>
        <v>239146</v>
      </c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>
        <f>BC101</f>
        <v>239146</v>
      </c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>
        <f>16723.2+10441.52+13151.56+17687.56</f>
        <v>58003.84</v>
      </c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85" t="s">
        <v>48</v>
      </c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95" t="s">
        <v>48</v>
      </c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>
        <f t="shared" si="18"/>
        <v>58003.84</v>
      </c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>
        <v>0</v>
      </c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79">
        <f aca="true" t="shared" si="19" ref="EX101:EX117">BC101-DX101</f>
        <v>181142.16</v>
      </c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L101" s="94"/>
      <c r="FM101" s="94"/>
      <c r="FN101" s="94"/>
      <c r="FO101" s="94"/>
      <c r="FP101" s="94"/>
    </row>
    <row r="102" spans="1:172" s="32" customFormat="1" ht="15.75" customHeight="1">
      <c r="A102" s="191" t="s">
        <v>167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07" t="s">
        <v>223</v>
      </c>
      <c r="AL102" s="108"/>
      <c r="AM102" s="108"/>
      <c r="AN102" s="108"/>
      <c r="AO102" s="108"/>
      <c r="AP102" s="109"/>
      <c r="AQ102" s="117" t="s">
        <v>153</v>
      </c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95">
        <v>208800</v>
      </c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>
        <f>BC102</f>
        <v>208800</v>
      </c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>
        <f>11900+16380+12189.84+20627</f>
        <v>61096.84</v>
      </c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85" t="s">
        <v>48</v>
      </c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95" t="s">
        <v>48</v>
      </c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>
        <f t="shared" si="18"/>
        <v>61096.84</v>
      </c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>
        <v>0</v>
      </c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79">
        <f t="shared" si="19"/>
        <v>147703.16</v>
      </c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L102" s="94"/>
      <c r="FM102" s="94"/>
      <c r="FN102" s="94"/>
      <c r="FO102" s="94"/>
      <c r="FP102" s="94"/>
    </row>
    <row r="103" spans="1:172" s="32" customFormat="1" ht="15.75" customHeight="1">
      <c r="A103" s="191" t="s">
        <v>84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07" t="s">
        <v>174</v>
      </c>
      <c r="AL103" s="108"/>
      <c r="AM103" s="108"/>
      <c r="AN103" s="108"/>
      <c r="AO103" s="108"/>
      <c r="AP103" s="109"/>
      <c r="AQ103" s="117" t="s">
        <v>154</v>
      </c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95">
        <v>17600</v>
      </c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>
        <f>BC103</f>
        <v>17600</v>
      </c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>
        <f>409.59</f>
        <v>409.59</v>
      </c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85" t="s">
        <v>48</v>
      </c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95" t="s">
        <v>48</v>
      </c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>
        <f t="shared" si="18"/>
        <v>409.59</v>
      </c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>
        <v>0</v>
      </c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79">
        <f t="shared" si="19"/>
        <v>17190.41</v>
      </c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L103" s="94"/>
      <c r="FM103" s="94"/>
      <c r="FN103" s="94"/>
      <c r="FO103" s="94"/>
      <c r="FP103" s="94"/>
    </row>
    <row r="104" spans="1:172" s="62" customFormat="1" ht="12" customHeight="1" hidden="1">
      <c r="A104" s="369" t="s">
        <v>86</v>
      </c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122" t="s">
        <v>134</v>
      </c>
      <c r="AL104" s="123"/>
      <c r="AM104" s="123"/>
      <c r="AN104" s="123"/>
      <c r="AO104" s="123"/>
      <c r="AP104" s="124"/>
      <c r="AQ104" s="130" t="s">
        <v>137</v>
      </c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86">
        <v>0</v>
      </c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>
        <f aca="true" t="shared" si="20" ref="BU104:BU110">BC104</f>
        <v>0</v>
      </c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>
        <v>0</v>
      </c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 t="s">
        <v>48</v>
      </c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 t="s">
        <v>48</v>
      </c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>
        <f t="shared" si="18"/>
        <v>0</v>
      </c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>
        <v>0</v>
      </c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>
        <f>BC104-DX104</f>
        <v>0</v>
      </c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L104" s="52"/>
      <c r="FM104" s="52"/>
      <c r="FN104" s="52"/>
      <c r="FO104" s="52"/>
      <c r="FP104" s="52"/>
    </row>
    <row r="105" spans="1:172" s="32" customFormat="1" ht="12.75" customHeight="1" hidden="1">
      <c r="A105" s="191" t="s">
        <v>84</v>
      </c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22" t="s">
        <v>135</v>
      </c>
      <c r="AL105" s="123"/>
      <c r="AM105" s="123"/>
      <c r="AN105" s="123"/>
      <c r="AO105" s="123"/>
      <c r="AP105" s="42"/>
      <c r="AQ105" s="370" t="s">
        <v>128</v>
      </c>
      <c r="AR105" s="371"/>
      <c r="AS105" s="371"/>
      <c r="AT105" s="371"/>
      <c r="AU105" s="371"/>
      <c r="AV105" s="371"/>
      <c r="AW105" s="371"/>
      <c r="AX105" s="371"/>
      <c r="AY105" s="371"/>
      <c r="AZ105" s="371"/>
      <c r="BA105" s="371"/>
      <c r="BB105" s="372"/>
      <c r="BC105" s="54"/>
      <c r="BD105" s="54"/>
      <c r="BE105" s="55"/>
      <c r="BF105" s="55"/>
      <c r="BG105" s="55"/>
      <c r="BH105" s="55"/>
      <c r="BI105" s="55"/>
      <c r="BJ105" s="55"/>
      <c r="BK105" s="88">
        <f>701200-701200</f>
        <v>0</v>
      </c>
      <c r="BL105" s="88"/>
      <c r="BM105" s="88"/>
      <c r="BN105" s="88"/>
      <c r="BO105" s="88"/>
      <c r="BP105" s="88"/>
      <c r="BQ105" s="88"/>
      <c r="BR105" s="88"/>
      <c r="BS105" s="88"/>
      <c r="BT105" s="89"/>
      <c r="BU105" s="87">
        <f>BK105</f>
        <v>0</v>
      </c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9"/>
      <c r="CH105" s="87">
        <v>0</v>
      </c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9"/>
      <c r="CX105" s="86" t="s">
        <v>48</v>
      </c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 t="s">
        <v>48</v>
      </c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>
        <f t="shared" si="18"/>
        <v>0</v>
      </c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7">
        <v>0</v>
      </c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9"/>
      <c r="EX105" s="87">
        <f>BK105-DX105</f>
        <v>0</v>
      </c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9"/>
      <c r="FL105" s="37"/>
      <c r="FM105" s="37"/>
      <c r="FN105" s="37"/>
      <c r="FO105" s="37"/>
      <c r="FP105" s="37"/>
    </row>
    <row r="106" spans="1:172" s="32" customFormat="1" ht="15.75" customHeight="1">
      <c r="A106" s="191" t="s">
        <v>88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22" t="s">
        <v>175</v>
      </c>
      <c r="AL106" s="123"/>
      <c r="AM106" s="123"/>
      <c r="AN106" s="123"/>
      <c r="AO106" s="123"/>
      <c r="AP106" s="124"/>
      <c r="AQ106" s="93" t="s">
        <v>155</v>
      </c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85">
        <f>BC107+BC108+BC109+BC110+BC111+BC112</f>
        <v>874300</v>
      </c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>
        <f t="shared" si="20"/>
        <v>874300</v>
      </c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>
        <f>SUM(CH107:CW110)</f>
        <v>205489.97999999998</v>
      </c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 t="s">
        <v>48</v>
      </c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95" t="s">
        <v>48</v>
      </c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85">
        <f t="shared" si="18"/>
        <v>205489.97999999998</v>
      </c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>
        <f>SUM(EK107:EW110)</f>
        <v>61910.020000000004</v>
      </c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>
        <f t="shared" si="19"/>
        <v>668810.02</v>
      </c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L106" s="94"/>
      <c r="FM106" s="94"/>
      <c r="FN106" s="94"/>
      <c r="FO106" s="94"/>
      <c r="FP106" s="94"/>
    </row>
    <row r="107" spans="1:172" s="32" customFormat="1" ht="15.75" customHeight="1">
      <c r="A107" s="191" t="s">
        <v>87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07" t="s">
        <v>176</v>
      </c>
      <c r="AL107" s="108"/>
      <c r="AM107" s="108"/>
      <c r="AN107" s="108"/>
      <c r="AO107" s="108"/>
      <c r="AP107" s="109"/>
      <c r="AQ107" s="117" t="s">
        <v>156</v>
      </c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95">
        <v>570500</v>
      </c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>
        <f>BC107</f>
        <v>570500</v>
      </c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>
        <f>28499.04+44769.38+53598.03+37579.85</f>
        <v>164446.3</v>
      </c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85" t="s">
        <v>48</v>
      </c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95" t="s">
        <v>48</v>
      </c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>
        <f aca="true" t="shared" si="21" ref="DX107:DX112">CH107</f>
        <v>164446.3</v>
      </c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>
        <v>26654.9</v>
      </c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>
        <f t="shared" si="19"/>
        <v>406053.7</v>
      </c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L107" s="94"/>
      <c r="FM107" s="94"/>
      <c r="FN107" s="94"/>
      <c r="FO107" s="94"/>
      <c r="FP107" s="94"/>
    </row>
    <row r="108" spans="1:172" s="32" customFormat="1" ht="15.75" customHeight="1">
      <c r="A108" s="191" t="s">
        <v>106</v>
      </c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07" t="s">
        <v>177</v>
      </c>
      <c r="AL108" s="108"/>
      <c r="AM108" s="108"/>
      <c r="AN108" s="108"/>
      <c r="AO108" s="108"/>
      <c r="AP108" s="109"/>
      <c r="AQ108" s="117" t="s">
        <v>157</v>
      </c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95">
        <v>172300</v>
      </c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>
        <f t="shared" si="20"/>
        <v>172300</v>
      </c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>
        <f>10307.52+9691.28+21044.88</f>
        <v>41043.68000000001</v>
      </c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85" t="s">
        <v>48</v>
      </c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95" t="s">
        <v>48</v>
      </c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>
        <f t="shared" si="21"/>
        <v>41043.68000000001</v>
      </c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>
        <v>17199.92</v>
      </c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>
        <f t="shared" si="19"/>
        <v>131256.32</v>
      </c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L108" s="94"/>
      <c r="FM108" s="94"/>
      <c r="FN108" s="94"/>
      <c r="FO108" s="94"/>
      <c r="FP108" s="94"/>
    </row>
    <row r="109" spans="1:172" s="32" customFormat="1" ht="15" customHeight="1">
      <c r="A109" s="191" t="s">
        <v>83</v>
      </c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07" t="s">
        <v>254</v>
      </c>
      <c r="AL109" s="108"/>
      <c r="AM109" s="108"/>
      <c r="AN109" s="108"/>
      <c r="AO109" s="108"/>
      <c r="AP109" s="109"/>
      <c r="AQ109" s="117" t="s">
        <v>158</v>
      </c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95">
        <v>72200</v>
      </c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>
        <f t="shared" si="20"/>
        <v>72200</v>
      </c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>
        <v>0</v>
      </c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85" t="s">
        <v>48</v>
      </c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95" t="s">
        <v>48</v>
      </c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>
        <f t="shared" si="21"/>
        <v>0</v>
      </c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>
        <v>18055.2</v>
      </c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>
        <f t="shared" si="19"/>
        <v>72200</v>
      </c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L109" s="94"/>
      <c r="FM109" s="94"/>
      <c r="FN109" s="94"/>
      <c r="FO109" s="94"/>
      <c r="FP109" s="94"/>
    </row>
    <row r="110" spans="1:172" s="32" customFormat="1" ht="15.75" customHeight="1" hidden="1">
      <c r="A110" s="191" t="s">
        <v>110</v>
      </c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07" t="s">
        <v>182</v>
      </c>
      <c r="AL110" s="108"/>
      <c r="AM110" s="108"/>
      <c r="AN110" s="108"/>
      <c r="AO110" s="108"/>
      <c r="AP110" s="109"/>
      <c r="AQ110" s="117" t="s">
        <v>159</v>
      </c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95">
        <f>10900-10900</f>
        <v>0</v>
      </c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>
        <f t="shared" si="20"/>
        <v>0</v>
      </c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>
        <f t="shared" si="21"/>
        <v>0</v>
      </c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>
        <v>0</v>
      </c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>
        <f t="shared" si="19"/>
        <v>0</v>
      </c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L110" s="94"/>
      <c r="FM110" s="94"/>
      <c r="FN110" s="94"/>
      <c r="FO110" s="94"/>
      <c r="FP110" s="94"/>
    </row>
    <row r="111" spans="1:172" s="39" customFormat="1" ht="15.75" customHeight="1" hidden="1">
      <c r="A111" s="191" t="s">
        <v>86</v>
      </c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07" t="s">
        <v>183</v>
      </c>
      <c r="AL111" s="108"/>
      <c r="AM111" s="108"/>
      <c r="AN111" s="108"/>
      <c r="AO111" s="108"/>
      <c r="AP111" s="109"/>
      <c r="AQ111" s="117" t="s">
        <v>180</v>
      </c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95">
        <f>59300-59300</f>
        <v>0</v>
      </c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>
        <f>BC111</f>
        <v>0</v>
      </c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>
        <f t="shared" si="21"/>
        <v>0</v>
      </c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>
        <v>0</v>
      </c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79">
        <f>BC111-DX111</f>
        <v>0</v>
      </c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L111" s="134"/>
      <c r="FM111" s="134"/>
      <c r="FN111" s="134"/>
      <c r="FO111" s="134"/>
      <c r="FP111" s="134"/>
    </row>
    <row r="112" spans="1:172" s="32" customFormat="1" ht="15.75" customHeight="1">
      <c r="A112" s="191" t="s">
        <v>86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07" t="s">
        <v>245</v>
      </c>
      <c r="AL112" s="108"/>
      <c r="AM112" s="108"/>
      <c r="AN112" s="108"/>
      <c r="AO112" s="108"/>
      <c r="AP112" s="109"/>
      <c r="AQ112" s="117" t="s">
        <v>180</v>
      </c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95">
        <v>59300</v>
      </c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>
        <f>BC112</f>
        <v>59300</v>
      </c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>
        <v>0</v>
      </c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85" t="s">
        <v>48</v>
      </c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95" t="s">
        <v>48</v>
      </c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>
        <f t="shared" si="21"/>
        <v>0</v>
      </c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>
        <v>0</v>
      </c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79">
        <f>BC112-DX112</f>
        <v>59300</v>
      </c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L112" s="94"/>
      <c r="FM112" s="94"/>
      <c r="FN112" s="94"/>
      <c r="FO112" s="94"/>
      <c r="FP112" s="94"/>
    </row>
    <row r="113" spans="1:172" s="32" customFormat="1" ht="21.75" customHeight="1">
      <c r="A113" s="309" t="s">
        <v>105</v>
      </c>
      <c r="B113" s="309"/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309"/>
      <c r="AH113" s="309"/>
      <c r="AI113" s="309"/>
      <c r="AJ113" s="309"/>
      <c r="AK113" s="122" t="s">
        <v>246</v>
      </c>
      <c r="AL113" s="123"/>
      <c r="AM113" s="123"/>
      <c r="AN113" s="123"/>
      <c r="AO113" s="123"/>
      <c r="AP113" s="124"/>
      <c r="AQ113" s="93" t="s">
        <v>160</v>
      </c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85">
        <f>5734200+38700-171918</f>
        <v>5600982</v>
      </c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95">
        <f aca="true" t="shared" si="22" ref="BU113:BU123">BC113</f>
        <v>5600982</v>
      </c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85">
        <f>633053.16+478341.21+556632.85+535153.19+1001908.84</f>
        <v>3205089.25</v>
      </c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0" t="s">
        <v>48</v>
      </c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2"/>
      <c r="DK113" s="80" t="s">
        <v>48</v>
      </c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2"/>
      <c r="DX113" s="85">
        <f aca="true" t="shared" si="23" ref="DX113:DX118">CH113</f>
        <v>3205089.25</v>
      </c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>
        <v>0</v>
      </c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>
        <f t="shared" si="19"/>
        <v>2395892.75</v>
      </c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85"/>
      <c r="FL113" s="41"/>
      <c r="FM113" s="41"/>
      <c r="FN113" s="41"/>
      <c r="FO113" s="41"/>
      <c r="FP113" s="41"/>
    </row>
    <row r="114" spans="1:172" s="74" customFormat="1" ht="21.75" customHeight="1">
      <c r="A114" s="309" t="s">
        <v>105</v>
      </c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122" t="s">
        <v>247</v>
      </c>
      <c r="AL114" s="123"/>
      <c r="AM114" s="123"/>
      <c r="AN114" s="123"/>
      <c r="AO114" s="123"/>
      <c r="AP114" s="124"/>
      <c r="AQ114" s="93" t="s">
        <v>230</v>
      </c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85">
        <v>30000</v>
      </c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95">
        <f>BC114</f>
        <v>30000</v>
      </c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85">
        <v>0</v>
      </c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0" t="s">
        <v>48</v>
      </c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2"/>
      <c r="DK114" s="80" t="s">
        <v>48</v>
      </c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2"/>
      <c r="DX114" s="85">
        <f t="shared" si="23"/>
        <v>0</v>
      </c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>
        <v>0</v>
      </c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>
        <f>BC114-DX114</f>
        <v>30000</v>
      </c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L114" s="76"/>
      <c r="FM114" s="76"/>
      <c r="FN114" s="76"/>
      <c r="FO114" s="76"/>
      <c r="FP114" s="76"/>
    </row>
    <row r="115" spans="1:172" s="74" customFormat="1" ht="21.75" customHeight="1">
      <c r="A115" s="309" t="s">
        <v>105</v>
      </c>
      <c r="B115" s="309"/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122" t="s">
        <v>248</v>
      </c>
      <c r="AL115" s="123"/>
      <c r="AM115" s="123"/>
      <c r="AN115" s="123"/>
      <c r="AO115" s="123"/>
      <c r="AP115" s="124"/>
      <c r="AQ115" s="93" t="s">
        <v>237</v>
      </c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85">
        <f>97460+6156</f>
        <v>103616</v>
      </c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95">
        <f>BC115</f>
        <v>103616</v>
      </c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85">
        <f>15404+10860+39700</f>
        <v>65964</v>
      </c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0" t="s">
        <v>48</v>
      </c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2"/>
      <c r="DK115" s="80" t="s">
        <v>48</v>
      </c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2"/>
      <c r="DX115" s="85">
        <f t="shared" si="23"/>
        <v>65964</v>
      </c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>
        <v>0</v>
      </c>
      <c r="EL115" s="85"/>
      <c r="EM115" s="85"/>
      <c r="EN115" s="85"/>
      <c r="EO115" s="85"/>
      <c r="EP115" s="85"/>
      <c r="EQ115" s="85"/>
      <c r="ER115" s="85"/>
      <c r="ES115" s="85"/>
      <c r="ET115" s="85"/>
      <c r="EU115" s="85"/>
      <c r="EV115" s="85"/>
      <c r="EW115" s="85"/>
      <c r="EX115" s="85">
        <f>BC115-DX115</f>
        <v>37652</v>
      </c>
      <c r="EY115" s="85"/>
      <c r="EZ115" s="85"/>
      <c r="FA115" s="85"/>
      <c r="FB115" s="85"/>
      <c r="FC115" s="85"/>
      <c r="FD115" s="85"/>
      <c r="FE115" s="85"/>
      <c r="FF115" s="85"/>
      <c r="FG115" s="85"/>
      <c r="FH115" s="85"/>
      <c r="FI115" s="85"/>
      <c r="FJ115" s="85"/>
      <c r="FL115" s="76"/>
      <c r="FM115" s="76"/>
      <c r="FN115" s="76"/>
      <c r="FO115" s="76"/>
      <c r="FP115" s="76"/>
    </row>
    <row r="116" spans="1:172" s="74" customFormat="1" ht="21.75" customHeight="1">
      <c r="A116" s="309" t="s">
        <v>105</v>
      </c>
      <c r="B116" s="309"/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122" t="s">
        <v>249</v>
      </c>
      <c r="AL116" s="123"/>
      <c r="AM116" s="123"/>
      <c r="AN116" s="123"/>
      <c r="AO116" s="123"/>
      <c r="AP116" s="124"/>
      <c r="AQ116" s="93" t="s">
        <v>238</v>
      </c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85">
        <f>74458-6156</f>
        <v>68302</v>
      </c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95">
        <f>BC116</f>
        <v>68302</v>
      </c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85">
        <v>0</v>
      </c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0" t="s">
        <v>48</v>
      </c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2"/>
      <c r="DK116" s="80" t="s">
        <v>48</v>
      </c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2"/>
      <c r="DX116" s="85">
        <f t="shared" si="23"/>
        <v>0</v>
      </c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>
        <v>0</v>
      </c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>
        <f>BC116-DX116</f>
        <v>68302</v>
      </c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L116" s="76"/>
      <c r="FM116" s="76"/>
      <c r="FN116" s="76"/>
      <c r="FO116" s="76"/>
      <c r="FP116" s="76"/>
    </row>
    <row r="117" spans="1:172" s="51" customFormat="1" ht="21.75" customHeight="1">
      <c r="A117" s="309" t="s">
        <v>105</v>
      </c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122" t="s">
        <v>250</v>
      </c>
      <c r="AL117" s="123"/>
      <c r="AM117" s="123"/>
      <c r="AN117" s="123"/>
      <c r="AO117" s="123"/>
      <c r="AP117" s="124"/>
      <c r="AQ117" s="93" t="s">
        <v>161</v>
      </c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85">
        <v>2444700</v>
      </c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95">
        <f t="shared" si="22"/>
        <v>2444700</v>
      </c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85">
        <f>220435.6+186438+201272.96+204323+186157.09</f>
        <v>998626.6499999999</v>
      </c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0" t="s">
        <v>48</v>
      </c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2"/>
      <c r="DK117" s="80" t="s">
        <v>48</v>
      </c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2"/>
      <c r="DX117" s="85">
        <f t="shared" si="23"/>
        <v>998626.6499999999</v>
      </c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>
        <v>0</v>
      </c>
      <c r="EL117" s="85"/>
      <c r="EM117" s="85"/>
      <c r="EN117" s="85"/>
      <c r="EO117" s="85"/>
      <c r="EP117" s="85"/>
      <c r="EQ117" s="85"/>
      <c r="ER117" s="85"/>
      <c r="ES117" s="85"/>
      <c r="ET117" s="85"/>
      <c r="EU117" s="85"/>
      <c r="EV117" s="85"/>
      <c r="EW117" s="85"/>
      <c r="EX117" s="85">
        <f t="shared" si="19"/>
        <v>1446073.35</v>
      </c>
      <c r="EY117" s="85"/>
      <c r="EZ117" s="85"/>
      <c r="FA117" s="85"/>
      <c r="FB117" s="85"/>
      <c r="FC117" s="85"/>
      <c r="FD117" s="85"/>
      <c r="FE117" s="85"/>
      <c r="FF117" s="85"/>
      <c r="FG117" s="85"/>
      <c r="FH117" s="85"/>
      <c r="FI117" s="85"/>
      <c r="FJ117" s="85"/>
      <c r="FL117" s="53"/>
      <c r="FM117" s="53"/>
      <c r="FN117" s="53"/>
      <c r="FO117" s="53"/>
      <c r="FP117" s="53"/>
    </row>
    <row r="118" spans="1:192" s="32" customFormat="1" ht="17.25" customHeight="1">
      <c r="A118" s="191" t="s">
        <v>109</v>
      </c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22" t="s">
        <v>251</v>
      </c>
      <c r="AL118" s="123"/>
      <c r="AM118" s="123"/>
      <c r="AN118" s="123"/>
      <c r="AO118" s="123"/>
      <c r="AP118" s="124"/>
      <c r="AQ118" s="93" t="s">
        <v>168</v>
      </c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85">
        <v>159500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95">
        <f t="shared" si="22"/>
        <v>159500</v>
      </c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85">
        <f>72489+57991.2</f>
        <v>130480.2</v>
      </c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 t="s">
        <v>48</v>
      </c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 t="s">
        <v>48</v>
      </c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>
        <f t="shared" si="23"/>
        <v>130480.2</v>
      </c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  <c r="EK118" s="85">
        <v>0</v>
      </c>
      <c r="EL118" s="85"/>
      <c r="EM118" s="85"/>
      <c r="EN118" s="85"/>
      <c r="EO118" s="85"/>
      <c r="EP118" s="85"/>
      <c r="EQ118" s="85"/>
      <c r="ER118" s="85"/>
      <c r="ES118" s="85"/>
      <c r="ET118" s="85"/>
      <c r="EU118" s="85"/>
      <c r="EV118" s="85"/>
      <c r="EW118" s="85"/>
      <c r="EX118" s="85">
        <f aca="true" t="shared" si="24" ref="EX118:EX123">BC118-DX118</f>
        <v>29019.800000000003</v>
      </c>
      <c r="EY118" s="85"/>
      <c r="EZ118" s="85"/>
      <c r="FA118" s="85"/>
      <c r="FB118" s="85"/>
      <c r="FC118" s="85"/>
      <c r="FD118" s="85"/>
      <c r="FE118" s="85"/>
      <c r="FF118" s="85"/>
      <c r="FG118" s="85"/>
      <c r="FH118" s="85"/>
      <c r="FI118" s="85"/>
      <c r="FJ118" s="85"/>
      <c r="FL118" s="37"/>
      <c r="FM118" s="37"/>
      <c r="FN118" s="37"/>
      <c r="FO118" s="37"/>
      <c r="FP118" s="37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</row>
    <row r="119" spans="1:192" s="32" customFormat="1" ht="15.75" customHeight="1">
      <c r="A119" s="191" t="s">
        <v>109</v>
      </c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22" t="s">
        <v>182</v>
      </c>
      <c r="AL119" s="123"/>
      <c r="AM119" s="123"/>
      <c r="AN119" s="123"/>
      <c r="AO119" s="123"/>
      <c r="AP119" s="124"/>
      <c r="AQ119" s="93" t="s">
        <v>280</v>
      </c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85">
        <v>9006400</v>
      </c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95">
        <f t="shared" si="22"/>
        <v>9006400</v>
      </c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85">
        <f>655906+697277+655906+730249+812816</f>
        <v>3552154</v>
      </c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0" t="s">
        <v>48</v>
      </c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2"/>
      <c r="DK119" s="85" t="s">
        <v>48</v>
      </c>
      <c r="DL119" s="136"/>
      <c r="DM119" s="136"/>
      <c r="DN119" s="136"/>
      <c r="DO119" s="136"/>
      <c r="DP119" s="136"/>
      <c r="DQ119" s="136"/>
      <c r="DR119" s="136"/>
      <c r="DS119" s="136"/>
      <c r="DT119" s="136"/>
      <c r="DU119" s="136"/>
      <c r="DV119" s="136"/>
      <c r="DW119" s="137"/>
      <c r="DX119" s="80">
        <f aca="true" t="shared" si="25" ref="DX119:DX124">CH119</f>
        <v>3552154</v>
      </c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2"/>
      <c r="EK119" s="85">
        <v>146</v>
      </c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>
        <f t="shared" si="24"/>
        <v>5454246</v>
      </c>
      <c r="EY119" s="85"/>
      <c r="EZ119" s="85"/>
      <c r="FA119" s="85"/>
      <c r="FB119" s="85"/>
      <c r="FC119" s="85"/>
      <c r="FD119" s="85"/>
      <c r="FE119" s="85"/>
      <c r="FF119" s="85"/>
      <c r="FG119" s="85"/>
      <c r="FH119" s="85"/>
      <c r="FI119" s="85"/>
      <c r="FJ119" s="85"/>
      <c r="FL119" s="37"/>
      <c r="FM119" s="37"/>
      <c r="FN119" s="37"/>
      <c r="FO119" s="37"/>
      <c r="FP119" s="37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</row>
    <row r="120" spans="1:192" s="39" customFormat="1" ht="15.75" customHeight="1">
      <c r="A120" s="357" t="s">
        <v>86</v>
      </c>
      <c r="B120" s="357"/>
      <c r="C120" s="357"/>
      <c r="D120" s="357"/>
      <c r="E120" s="357"/>
      <c r="F120" s="357"/>
      <c r="G120" s="357"/>
      <c r="H120" s="357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122" t="s">
        <v>183</v>
      </c>
      <c r="AL120" s="123"/>
      <c r="AM120" s="123"/>
      <c r="AN120" s="123"/>
      <c r="AO120" s="123"/>
      <c r="AP120" s="124"/>
      <c r="AQ120" s="155" t="s">
        <v>162</v>
      </c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35">
        <v>785600</v>
      </c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95">
        <f t="shared" si="22"/>
        <v>785600</v>
      </c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135">
        <f>79675.92+79675.92+79675.92+79675.92+79676.92</f>
        <v>398380.6</v>
      </c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 t="s">
        <v>48</v>
      </c>
      <c r="CY120" s="135"/>
      <c r="CZ120" s="135"/>
      <c r="DA120" s="135"/>
      <c r="DB120" s="135"/>
      <c r="DC120" s="135"/>
      <c r="DD120" s="135"/>
      <c r="DE120" s="135"/>
      <c r="DF120" s="135"/>
      <c r="DG120" s="135"/>
      <c r="DH120" s="135"/>
      <c r="DI120" s="135"/>
      <c r="DJ120" s="135"/>
      <c r="DK120" s="135" t="s">
        <v>48</v>
      </c>
      <c r="DL120" s="135"/>
      <c r="DM120" s="135"/>
      <c r="DN120" s="135"/>
      <c r="DO120" s="135"/>
      <c r="DP120" s="135"/>
      <c r="DQ120" s="135"/>
      <c r="DR120" s="135"/>
      <c r="DS120" s="135"/>
      <c r="DT120" s="135"/>
      <c r="DU120" s="135"/>
      <c r="DV120" s="135"/>
      <c r="DW120" s="135"/>
      <c r="DX120" s="135">
        <f t="shared" si="25"/>
        <v>398380.6</v>
      </c>
      <c r="DY120" s="135"/>
      <c r="DZ120" s="135"/>
      <c r="EA120" s="135"/>
      <c r="EB120" s="135"/>
      <c r="EC120" s="135"/>
      <c r="ED120" s="135"/>
      <c r="EE120" s="135"/>
      <c r="EF120" s="135"/>
      <c r="EG120" s="135"/>
      <c r="EH120" s="135"/>
      <c r="EI120" s="135"/>
      <c r="EJ120" s="135"/>
      <c r="EK120" s="135">
        <v>79819.4</v>
      </c>
      <c r="EL120" s="135"/>
      <c r="EM120" s="135"/>
      <c r="EN120" s="135"/>
      <c r="EO120" s="135"/>
      <c r="EP120" s="135"/>
      <c r="EQ120" s="135"/>
      <c r="ER120" s="135"/>
      <c r="ES120" s="135"/>
      <c r="ET120" s="135"/>
      <c r="EU120" s="135"/>
      <c r="EV120" s="135"/>
      <c r="EW120" s="135"/>
      <c r="EX120" s="135">
        <f t="shared" si="24"/>
        <v>387219.4</v>
      </c>
      <c r="EY120" s="135"/>
      <c r="EZ120" s="135"/>
      <c r="FA120" s="135"/>
      <c r="FB120" s="135"/>
      <c r="FC120" s="135"/>
      <c r="FD120" s="135"/>
      <c r="FE120" s="135"/>
      <c r="FF120" s="135"/>
      <c r="FG120" s="135"/>
      <c r="FH120" s="135"/>
      <c r="FI120" s="135"/>
      <c r="FJ120" s="135"/>
      <c r="FL120" s="38"/>
      <c r="FM120" s="38"/>
      <c r="FN120" s="38"/>
      <c r="FO120" s="38"/>
      <c r="FP120" s="38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</row>
    <row r="121" spans="1:192" s="39" customFormat="1" ht="15.75" customHeight="1">
      <c r="A121" s="357" t="s">
        <v>86</v>
      </c>
      <c r="B121" s="357"/>
      <c r="C121" s="357"/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122" t="s">
        <v>259</v>
      </c>
      <c r="AL121" s="123"/>
      <c r="AM121" s="123"/>
      <c r="AN121" s="123"/>
      <c r="AO121" s="123"/>
      <c r="AP121" s="124"/>
      <c r="AQ121" s="155" t="s">
        <v>163</v>
      </c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35">
        <v>43500</v>
      </c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95">
        <f t="shared" si="22"/>
        <v>43500</v>
      </c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135">
        <v>19000</v>
      </c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 t="s">
        <v>48</v>
      </c>
      <c r="CY121" s="135"/>
      <c r="CZ121" s="135"/>
      <c r="DA121" s="135"/>
      <c r="DB121" s="135"/>
      <c r="DC121" s="135"/>
      <c r="DD121" s="135"/>
      <c r="DE121" s="135"/>
      <c r="DF121" s="135"/>
      <c r="DG121" s="135"/>
      <c r="DH121" s="135"/>
      <c r="DI121" s="135"/>
      <c r="DJ121" s="135"/>
      <c r="DK121" s="135" t="s">
        <v>48</v>
      </c>
      <c r="DL121" s="135"/>
      <c r="DM121" s="135"/>
      <c r="DN121" s="135"/>
      <c r="DO121" s="135"/>
      <c r="DP121" s="135"/>
      <c r="DQ121" s="135"/>
      <c r="DR121" s="135"/>
      <c r="DS121" s="135"/>
      <c r="DT121" s="135"/>
      <c r="DU121" s="135"/>
      <c r="DV121" s="135"/>
      <c r="DW121" s="135"/>
      <c r="DX121" s="135">
        <f t="shared" si="25"/>
        <v>19000</v>
      </c>
      <c r="DY121" s="135"/>
      <c r="DZ121" s="135"/>
      <c r="EA121" s="135"/>
      <c r="EB121" s="135"/>
      <c r="EC121" s="135"/>
      <c r="ED121" s="135"/>
      <c r="EE121" s="135"/>
      <c r="EF121" s="135"/>
      <c r="EG121" s="135"/>
      <c r="EH121" s="135"/>
      <c r="EI121" s="135"/>
      <c r="EJ121" s="135"/>
      <c r="EK121" s="135">
        <v>0</v>
      </c>
      <c r="EL121" s="135"/>
      <c r="EM121" s="135"/>
      <c r="EN121" s="135"/>
      <c r="EO121" s="135"/>
      <c r="EP121" s="135"/>
      <c r="EQ121" s="135"/>
      <c r="ER121" s="135"/>
      <c r="ES121" s="135"/>
      <c r="ET121" s="135"/>
      <c r="EU121" s="135"/>
      <c r="EV121" s="135"/>
      <c r="EW121" s="135"/>
      <c r="EX121" s="135">
        <f t="shared" si="24"/>
        <v>24500</v>
      </c>
      <c r="EY121" s="135"/>
      <c r="EZ121" s="135"/>
      <c r="FA121" s="135"/>
      <c r="FB121" s="135"/>
      <c r="FC121" s="135"/>
      <c r="FD121" s="135"/>
      <c r="FE121" s="135"/>
      <c r="FF121" s="135"/>
      <c r="FG121" s="135"/>
      <c r="FH121" s="135"/>
      <c r="FI121" s="135"/>
      <c r="FJ121" s="135"/>
      <c r="FL121" s="38"/>
      <c r="FM121" s="38"/>
      <c r="FN121" s="38"/>
      <c r="FO121" s="38"/>
      <c r="FP121" s="38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</row>
    <row r="122" spans="1:192" s="32" customFormat="1" ht="15.75" customHeight="1">
      <c r="A122" s="191" t="s">
        <v>109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22" t="s">
        <v>260</v>
      </c>
      <c r="AL122" s="123"/>
      <c r="AM122" s="123"/>
      <c r="AN122" s="123"/>
      <c r="AO122" s="123"/>
      <c r="AP122" s="124"/>
      <c r="AQ122" s="155" t="s">
        <v>164</v>
      </c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85">
        <v>2062400</v>
      </c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95">
        <f t="shared" si="22"/>
        <v>2062400</v>
      </c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85">
        <v>950000</v>
      </c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0" t="s">
        <v>48</v>
      </c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2"/>
      <c r="DK122" s="85" t="s">
        <v>48</v>
      </c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7"/>
      <c r="DX122" s="80">
        <f t="shared" si="25"/>
        <v>950000</v>
      </c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2"/>
      <c r="EK122" s="85">
        <v>0</v>
      </c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>
        <f t="shared" si="24"/>
        <v>1112400</v>
      </c>
      <c r="EY122" s="85"/>
      <c r="EZ122" s="85"/>
      <c r="FA122" s="85"/>
      <c r="FB122" s="85"/>
      <c r="FC122" s="85"/>
      <c r="FD122" s="85"/>
      <c r="FE122" s="85"/>
      <c r="FF122" s="85"/>
      <c r="FG122" s="85"/>
      <c r="FH122" s="85"/>
      <c r="FI122" s="85"/>
      <c r="FJ122" s="85"/>
      <c r="FL122" s="37"/>
      <c r="FM122" s="37"/>
      <c r="FN122" s="37"/>
      <c r="FO122" s="37"/>
      <c r="FP122" s="37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</row>
    <row r="123" spans="1:192" s="32" customFormat="1" ht="15.75" customHeight="1">
      <c r="A123" s="191" t="s">
        <v>109</v>
      </c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302" t="s">
        <v>261</v>
      </c>
      <c r="AL123" s="302"/>
      <c r="AM123" s="302"/>
      <c r="AN123" s="302"/>
      <c r="AO123" s="302"/>
      <c r="AP123" s="302"/>
      <c r="AQ123" s="155" t="s">
        <v>165</v>
      </c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85">
        <v>120000</v>
      </c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95">
        <f t="shared" si="22"/>
        <v>120000</v>
      </c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85">
        <v>0</v>
      </c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0" t="s">
        <v>48</v>
      </c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2"/>
      <c r="DK123" s="85" t="s">
        <v>48</v>
      </c>
      <c r="DL123" s="136"/>
      <c r="DM123" s="136"/>
      <c r="DN123" s="136"/>
      <c r="DO123" s="136"/>
      <c r="DP123" s="136"/>
      <c r="DQ123" s="136"/>
      <c r="DR123" s="136"/>
      <c r="DS123" s="136"/>
      <c r="DT123" s="136"/>
      <c r="DU123" s="136"/>
      <c r="DV123" s="136"/>
      <c r="DW123" s="137"/>
      <c r="DX123" s="80">
        <f t="shared" si="25"/>
        <v>0</v>
      </c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2"/>
      <c r="EK123" s="85">
        <v>0</v>
      </c>
      <c r="EL123" s="85"/>
      <c r="EM123" s="85"/>
      <c r="EN123" s="85"/>
      <c r="EO123" s="85"/>
      <c r="EP123" s="85"/>
      <c r="EQ123" s="85"/>
      <c r="ER123" s="85"/>
      <c r="ES123" s="85"/>
      <c r="ET123" s="85"/>
      <c r="EU123" s="85"/>
      <c r="EV123" s="85"/>
      <c r="EW123" s="85"/>
      <c r="EX123" s="85">
        <f t="shared" si="24"/>
        <v>120000</v>
      </c>
      <c r="EY123" s="85"/>
      <c r="EZ123" s="85"/>
      <c r="FA123" s="85"/>
      <c r="FB123" s="85"/>
      <c r="FC123" s="85"/>
      <c r="FD123" s="85"/>
      <c r="FE123" s="85"/>
      <c r="FF123" s="85"/>
      <c r="FG123" s="85"/>
      <c r="FH123" s="85"/>
      <c r="FI123" s="85"/>
      <c r="FJ123" s="85"/>
      <c r="FL123" s="37"/>
      <c r="FM123" s="37"/>
      <c r="FN123" s="37"/>
      <c r="FO123" s="37"/>
      <c r="FP123" s="37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</row>
    <row r="124" spans="1:166" ht="25.5" customHeight="1" thickBot="1">
      <c r="A124" s="359" t="s">
        <v>85</v>
      </c>
      <c r="B124" s="359"/>
      <c r="C124" s="359"/>
      <c r="D124" s="359"/>
      <c r="E124" s="359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  <c r="AA124" s="359"/>
      <c r="AB124" s="359"/>
      <c r="AC124" s="359"/>
      <c r="AD124" s="359"/>
      <c r="AE124" s="359"/>
      <c r="AF124" s="359"/>
      <c r="AG124" s="359"/>
      <c r="AH124" s="359"/>
      <c r="AI124" s="359"/>
      <c r="AJ124" s="359"/>
      <c r="AK124" s="316" t="s">
        <v>129</v>
      </c>
      <c r="AL124" s="316"/>
      <c r="AM124" s="316"/>
      <c r="AN124" s="316"/>
      <c r="AO124" s="316"/>
      <c r="AP124" s="316"/>
      <c r="AQ124" s="316" t="s">
        <v>33</v>
      </c>
      <c r="AR124" s="316"/>
      <c r="AS124" s="316"/>
      <c r="AT124" s="316"/>
      <c r="AU124" s="316"/>
      <c r="AV124" s="316"/>
      <c r="AW124" s="316"/>
      <c r="AX124" s="316"/>
      <c r="AY124" s="316"/>
      <c r="AZ124" s="316"/>
      <c r="BA124" s="316"/>
      <c r="BB124" s="316"/>
      <c r="BC124" s="379" t="s">
        <v>33</v>
      </c>
      <c r="BD124" s="379"/>
      <c r="BE124" s="379"/>
      <c r="BF124" s="379"/>
      <c r="BG124" s="379"/>
      <c r="BH124" s="379"/>
      <c r="BI124" s="379"/>
      <c r="BJ124" s="379"/>
      <c r="BK124" s="379"/>
      <c r="BL124" s="379"/>
      <c r="BM124" s="379"/>
      <c r="BN124" s="379"/>
      <c r="BO124" s="379"/>
      <c r="BP124" s="379"/>
      <c r="BQ124" s="379"/>
      <c r="BR124" s="379"/>
      <c r="BS124" s="379"/>
      <c r="BT124" s="379"/>
      <c r="BU124" s="142" t="s">
        <v>33</v>
      </c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>
        <f>CF19-CH48</f>
        <v>-52606226.94000001</v>
      </c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 t="s">
        <v>48</v>
      </c>
      <c r="CY124" s="142"/>
      <c r="CZ124" s="142"/>
      <c r="DA124" s="142"/>
      <c r="DB124" s="142"/>
      <c r="DC124" s="142"/>
      <c r="DD124" s="142"/>
      <c r="DE124" s="142"/>
      <c r="DF124" s="142"/>
      <c r="DG124" s="142"/>
      <c r="DH124" s="142"/>
      <c r="DI124" s="142"/>
      <c r="DJ124" s="142"/>
      <c r="DK124" s="142" t="s">
        <v>48</v>
      </c>
      <c r="DL124" s="142"/>
      <c r="DM124" s="142"/>
      <c r="DN124" s="142"/>
      <c r="DO124" s="142"/>
      <c r="DP124" s="142"/>
      <c r="DQ124" s="142"/>
      <c r="DR124" s="142"/>
      <c r="DS124" s="142"/>
      <c r="DT124" s="142"/>
      <c r="DU124" s="142"/>
      <c r="DV124" s="142"/>
      <c r="DW124" s="142"/>
      <c r="DX124" s="142">
        <f t="shared" si="25"/>
        <v>-52606226.94000001</v>
      </c>
      <c r="DY124" s="142"/>
      <c r="DZ124" s="142"/>
      <c r="EA124" s="142"/>
      <c r="EB124" s="142"/>
      <c r="EC124" s="142"/>
      <c r="ED124" s="142"/>
      <c r="EE124" s="142"/>
      <c r="EF124" s="142"/>
      <c r="EG124" s="142"/>
      <c r="EH124" s="142"/>
      <c r="EI124" s="142"/>
      <c r="EJ124" s="142"/>
      <c r="EK124" s="142" t="s">
        <v>33</v>
      </c>
      <c r="EL124" s="142"/>
      <c r="EM124" s="142"/>
      <c r="EN124" s="142"/>
      <c r="EO124" s="142"/>
      <c r="EP124" s="142"/>
      <c r="EQ124" s="142"/>
      <c r="ER124" s="142"/>
      <c r="ES124" s="142"/>
      <c r="ET124" s="142"/>
      <c r="EU124" s="142"/>
      <c r="EV124" s="142"/>
      <c r="EW124" s="142"/>
      <c r="EX124" s="142" t="s">
        <v>33</v>
      </c>
      <c r="EY124" s="142"/>
      <c r="EZ124" s="142"/>
      <c r="FA124" s="142"/>
      <c r="FB124" s="142"/>
      <c r="FC124" s="142"/>
      <c r="FD124" s="142"/>
      <c r="FE124" s="142"/>
      <c r="FF124" s="142"/>
      <c r="FG124" s="142"/>
      <c r="FH124" s="142"/>
      <c r="FI124" s="142"/>
      <c r="FJ124" s="142"/>
    </row>
    <row r="125" spans="1:166" ht="25.5" customHeigh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</row>
    <row r="126" spans="1:166" ht="18" customHeight="1">
      <c r="A126" s="315" t="s">
        <v>31</v>
      </c>
      <c r="B126" s="315"/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15"/>
      <c r="V126" s="315"/>
      <c r="W126" s="315"/>
      <c r="X126" s="315"/>
      <c r="Y126" s="315"/>
      <c r="Z126" s="315"/>
      <c r="AA126" s="315"/>
      <c r="AB126" s="315"/>
      <c r="AC126" s="315"/>
      <c r="AD126" s="315"/>
      <c r="AE126" s="315"/>
      <c r="AF126" s="315"/>
      <c r="AG126" s="315"/>
      <c r="AH126" s="315"/>
      <c r="AI126" s="315"/>
      <c r="AJ126" s="315"/>
      <c r="AK126" s="315"/>
      <c r="AL126" s="315"/>
      <c r="AM126" s="315"/>
      <c r="AN126" s="315"/>
      <c r="AO126" s="315"/>
      <c r="AP126" s="315"/>
      <c r="AQ126" s="315"/>
      <c r="AR126" s="315"/>
      <c r="AS126" s="315"/>
      <c r="AT126" s="315"/>
      <c r="AU126" s="315"/>
      <c r="AV126" s="315"/>
      <c r="AW126" s="315"/>
      <c r="AX126" s="315"/>
      <c r="AY126" s="315"/>
      <c r="AZ126" s="315"/>
      <c r="BA126" s="315"/>
      <c r="BB126" s="315"/>
      <c r="BC126" s="315"/>
      <c r="BD126" s="315"/>
      <c r="BE126" s="315"/>
      <c r="BF126" s="315"/>
      <c r="BG126" s="315"/>
      <c r="BH126" s="315"/>
      <c r="BI126" s="315"/>
      <c r="BJ126" s="315"/>
      <c r="BK126" s="315"/>
      <c r="BL126" s="315"/>
      <c r="BM126" s="315"/>
      <c r="BN126" s="315"/>
      <c r="BO126" s="315"/>
      <c r="BP126" s="315"/>
      <c r="BQ126" s="315"/>
      <c r="BR126" s="315"/>
      <c r="BS126" s="315"/>
      <c r="BT126" s="315"/>
      <c r="BU126" s="315"/>
      <c r="BV126" s="315"/>
      <c r="BW126" s="315"/>
      <c r="BX126" s="315"/>
      <c r="BY126" s="315"/>
      <c r="BZ126" s="315"/>
      <c r="CA126" s="315"/>
      <c r="CB126" s="315"/>
      <c r="CC126" s="315"/>
      <c r="CD126" s="315"/>
      <c r="CE126" s="315"/>
      <c r="CF126" s="315"/>
      <c r="CG126" s="315"/>
      <c r="CH126" s="315"/>
      <c r="CI126" s="315"/>
      <c r="CJ126" s="315"/>
      <c r="CK126" s="315"/>
      <c r="CL126" s="315"/>
      <c r="CM126" s="315"/>
      <c r="CN126" s="315"/>
      <c r="CO126" s="315"/>
      <c r="CP126" s="315"/>
      <c r="CQ126" s="315"/>
      <c r="CR126" s="315"/>
      <c r="CS126" s="315"/>
      <c r="CT126" s="315"/>
      <c r="CU126" s="315"/>
      <c r="CV126" s="315"/>
      <c r="CW126" s="315"/>
      <c r="CX126" s="315"/>
      <c r="CY126" s="315"/>
      <c r="CZ126" s="315"/>
      <c r="DA126" s="315"/>
      <c r="DB126" s="315"/>
      <c r="DC126" s="315"/>
      <c r="DD126" s="315"/>
      <c r="DE126" s="315"/>
      <c r="DF126" s="315"/>
      <c r="DG126" s="315"/>
      <c r="DH126" s="315"/>
      <c r="DI126" s="315"/>
      <c r="DJ126" s="315"/>
      <c r="DK126" s="315"/>
      <c r="DL126" s="315"/>
      <c r="DM126" s="315"/>
      <c r="DN126" s="315"/>
      <c r="DO126" s="315"/>
      <c r="DP126" s="315"/>
      <c r="DQ126" s="315"/>
      <c r="DR126" s="315"/>
      <c r="DS126" s="315"/>
      <c r="DT126" s="315"/>
      <c r="DU126" s="315"/>
      <c r="DV126" s="315"/>
      <c r="DW126" s="315"/>
      <c r="DX126" s="315"/>
      <c r="DY126" s="315"/>
      <c r="DZ126" s="315"/>
      <c r="EA126" s="315"/>
      <c r="EB126" s="315"/>
      <c r="EC126" s="315"/>
      <c r="ED126" s="315"/>
      <c r="EE126" s="315"/>
      <c r="EF126" s="315"/>
      <c r="EG126" s="315"/>
      <c r="EH126" s="315"/>
      <c r="EI126" s="315"/>
      <c r="EJ126" s="315"/>
      <c r="EK126" s="315"/>
      <c r="EL126" s="315"/>
      <c r="EM126" s="315"/>
      <c r="EN126" s="315"/>
      <c r="EO126" s="315"/>
      <c r="EP126" s="315"/>
      <c r="EQ126" s="315"/>
      <c r="ER126" s="315"/>
      <c r="ES126" s="315"/>
      <c r="ET126" s="315"/>
      <c r="EU126" s="315"/>
      <c r="EV126" s="315"/>
      <c r="EW126" s="315"/>
      <c r="EX126" s="315"/>
      <c r="EY126" s="315"/>
      <c r="EZ126" s="315"/>
      <c r="FA126" s="315"/>
      <c r="FB126" s="315"/>
      <c r="FC126" s="315"/>
      <c r="FD126" s="315"/>
      <c r="FE126" s="315"/>
      <c r="FF126" s="315"/>
      <c r="FG126" s="315"/>
      <c r="FH126" s="315"/>
      <c r="FI126" s="315"/>
      <c r="FJ126" s="315"/>
    </row>
    <row r="127" spans="1:166" ht="11.25" customHeight="1">
      <c r="A127" s="149" t="s">
        <v>7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1"/>
      <c r="AP127" s="149" t="s">
        <v>15</v>
      </c>
      <c r="AQ127" s="150"/>
      <c r="AR127" s="150"/>
      <c r="AS127" s="150"/>
      <c r="AT127" s="150"/>
      <c r="AU127" s="151"/>
      <c r="AV127" s="149" t="s">
        <v>53</v>
      </c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1"/>
      <c r="BL127" s="149" t="s">
        <v>56</v>
      </c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1"/>
      <c r="CF127" s="139" t="s">
        <v>16</v>
      </c>
      <c r="CG127" s="140"/>
      <c r="CH127" s="140"/>
      <c r="CI127" s="140"/>
      <c r="CJ127" s="140"/>
      <c r="CK127" s="140"/>
      <c r="CL127" s="140"/>
      <c r="CM127" s="140"/>
      <c r="CN127" s="140"/>
      <c r="CO127" s="140"/>
      <c r="CP127" s="140"/>
      <c r="CQ127" s="140"/>
      <c r="CR127" s="140"/>
      <c r="CS127" s="140"/>
      <c r="CT127" s="140"/>
      <c r="CU127" s="140"/>
      <c r="CV127" s="140"/>
      <c r="CW127" s="140"/>
      <c r="CX127" s="140"/>
      <c r="CY127" s="140"/>
      <c r="CZ127" s="140"/>
      <c r="DA127" s="140"/>
      <c r="DB127" s="140"/>
      <c r="DC127" s="140"/>
      <c r="DD127" s="140"/>
      <c r="DE127" s="140"/>
      <c r="DF127" s="140"/>
      <c r="DG127" s="140"/>
      <c r="DH127" s="140"/>
      <c r="DI127" s="140"/>
      <c r="DJ127" s="140"/>
      <c r="DK127" s="140"/>
      <c r="DL127" s="140"/>
      <c r="DM127" s="140"/>
      <c r="DN127" s="140"/>
      <c r="DO127" s="140"/>
      <c r="DP127" s="140"/>
      <c r="DQ127" s="140"/>
      <c r="DR127" s="140"/>
      <c r="DS127" s="140"/>
      <c r="DT127" s="140"/>
      <c r="DU127" s="140"/>
      <c r="DV127" s="140"/>
      <c r="DW127" s="140"/>
      <c r="DX127" s="140"/>
      <c r="DY127" s="140"/>
      <c r="DZ127" s="140"/>
      <c r="EA127" s="140"/>
      <c r="EB127" s="140"/>
      <c r="EC127" s="140"/>
      <c r="ED127" s="140"/>
      <c r="EE127" s="140"/>
      <c r="EF127" s="140"/>
      <c r="EG127" s="140"/>
      <c r="EH127" s="140"/>
      <c r="EI127" s="140"/>
      <c r="EJ127" s="140"/>
      <c r="EK127" s="140"/>
      <c r="EL127" s="140"/>
      <c r="EM127" s="140"/>
      <c r="EN127" s="140"/>
      <c r="EO127" s="140"/>
      <c r="EP127" s="140"/>
      <c r="EQ127" s="140"/>
      <c r="ER127" s="140"/>
      <c r="ES127" s="141"/>
      <c r="ET127" s="143" t="s">
        <v>20</v>
      </c>
      <c r="EU127" s="143"/>
      <c r="EV127" s="143"/>
      <c r="EW127" s="143"/>
      <c r="EX127" s="143"/>
      <c r="EY127" s="143"/>
      <c r="EZ127" s="143"/>
      <c r="FA127" s="143"/>
      <c r="FB127" s="143"/>
      <c r="FC127" s="143"/>
      <c r="FD127" s="143"/>
      <c r="FE127" s="143"/>
      <c r="FF127" s="143"/>
      <c r="FG127" s="143"/>
      <c r="FH127" s="143"/>
      <c r="FI127" s="143"/>
      <c r="FJ127" s="143"/>
    </row>
    <row r="128" spans="1:166" ht="69.75" customHeight="1">
      <c r="A128" s="152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4"/>
      <c r="AP128" s="152"/>
      <c r="AQ128" s="153"/>
      <c r="AR128" s="153"/>
      <c r="AS128" s="153"/>
      <c r="AT128" s="153"/>
      <c r="AU128" s="154"/>
      <c r="AV128" s="152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4"/>
      <c r="BL128" s="152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4"/>
      <c r="CF128" s="313" t="s">
        <v>57</v>
      </c>
      <c r="CG128" s="313"/>
      <c r="CH128" s="313"/>
      <c r="CI128" s="313"/>
      <c r="CJ128" s="313"/>
      <c r="CK128" s="313"/>
      <c r="CL128" s="313"/>
      <c r="CM128" s="313"/>
      <c r="CN128" s="313"/>
      <c r="CO128" s="313"/>
      <c r="CP128" s="313"/>
      <c r="CQ128" s="313"/>
      <c r="CR128" s="313"/>
      <c r="CS128" s="313"/>
      <c r="CT128" s="313"/>
      <c r="CU128" s="313"/>
      <c r="CV128" s="314"/>
      <c r="CW128" s="139" t="s">
        <v>17</v>
      </c>
      <c r="CX128" s="140"/>
      <c r="CY128" s="140"/>
      <c r="CZ128" s="140"/>
      <c r="DA128" s="140"/>
      <c r="DB128" s="140"/>
      <c r="DC128" s="140"/>
      <c r="DD128" s="140"/>
      <c r="DE128" s="140"/>
      <c r="DF128" s="140"/>
      <c r="DG128" s="140"/>
      <c r="DH128" s="140"/>
      <c r="DI128" s="140"/>
      <c r="DJ128" s="140"/>
      <c r="DK128" s="140"/>
      <c r="DL128" s="140"/>
      <c r="DM128" s="141"/>
      <c r="DN128" s="139" t="s">
        <v>18</v>
      </c>
      <c r="DO128" s="140"/>
      <c r="DP128" s="140"/>
      <c r="DQ128" s="140"/>
      <c r="DR128" s="140"/>
      <c r="DS128" s="140"/>
      <c r="DT128" s="140"/>
      <c r="DU128" s="140"/>
      <c r="DV128" s="140"/>
      <c r="DW128" s="140"/>
      <c r="DX128" s="140"/>
      <c r="DY128" s="140"/>
      <c r="DZ128" s="140"/>
      <c r="EA128" s="140"/>
      <c r="EB128" s="140"/>
      <c r="EC128" s="140"/>
      <c r="ED128" s="141"/>
      <c r="EE128" s="139" t="s">
        <v>19</v>
      </c>
      <c r="EF128" s="140"/>
      <c r="EG128" s="140"/>
      <c r="EH128" s="140"/>
      <c r="EI128" s="140"/>
      <c r="EJ128" s="140"/>
      <c r="EK128" s="140"/>
      <c r="EL128" s="140"/>
      <c r="EM128" s="140"/>
      <c r="EN128" s="140"/>
      <c r="EO128" s="140"/>
      <c r="EP128" s="140"/>
      <c r="EQ128" s="140"/>
      <c r="ER128" s="140"/>
      <c r="ES128" s="141"/>
      <c r="ET128" s="143"/>
      <c r="EU128" s="143"/>
      <c r="EV128" s="143"/>
      <c r="EW128" s="143"/>
      <c r="EX128" s="143"/>
      <c r="EY128" s="143"/>
      <c r="EZ128" s="143"/>
      <c r="FA128" s="143"/>
      <c r="FB128" s="143"/>
      <c r="FC128" s="143"/>
      <c r="FD128" s="143"/>
      <c r="FE128" s="143"/>
      <c r="FF128" s="143"/>
      <c r="FG128" s="143"/>
      <c r="FH128" s="143"/>
      <c r="FI128" s="143"/>
      <c r="FJ128" s="143"/>
    </row>
    <row r="129" spans="1:166" ht="12" thickBot="1">
      <c r="A129" s="146">
        <v>1</v>
      </c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8"/>
      <c r="AP129" s="146">
        <v>2</v>
      </c>
      <c r="AQ129" s="147"/>
      <c r="AR129" s="147"/>
      <c r="AS129" s="147"/>
      <c r="AT129" s="147"/>
      <c r="AU129" s="148"/>
      <c r="AV129" s="146">
        <v>3</v>
      </c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8"/>
      <c r="BL129" s="146">
        <v>4</v>
      </c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8"/>
      <c r="CF129" s="146">
        <v>5</v>
      </c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8"/>
      <c r="CW129" s="146">
        <v>6</v>
      </c>
      <c r="CX129" s="147"/>
      <c r="CY129" s="147"/>
      <c r="CZ129" s="147"/>
      <c r="DA129" s="147"/>
      <c r="DB129" s="147"/>
      <c r="DC129" s="147"/>
      <c r="DD129" s="147"/>
      <c r="DE129" s="147"/>
      <c r="DF129" s="147"/>
      <c r="DG129" s="147"/>
      <c r="DH129" s="147"/>
      <c r="DI129" s="147"/>
      <c r="DJ129" s="147"/>
      <c r="DK129" s="147"/>
      <c r="DL129" s="147"/>
      <c r="DM129" s="148"/>
      <c r="DN129" s="146">
        <v>7</v>
      </c>
      <c r="DO129" s="147"/>
      <c r="DP129" s="147"/>
      <c r="DQ129" s="147"/>
      <c r="DR129" s="147"/>
      <c r="DS129" s="147"/>
      <c r="DT129" s="147"/>
      <c r="DU129" s="147"/>
      <c r="DV129" s="147"/>
      <c r="DW129" s="147"/>
      <c r="DX129" s="147"/>
      <c r="DY129" s="147"/>
      <c r="DZ129" s="147"/>
      <c r="EA129" s="147"/>
      <c r="EB129" s="147"/>
      <c r="EC129" s="147"/>
      <c r="ED129" s="148"/>
      <c r="EE129" s="146">
        <v>8</v>
      </c>
      <c r="EF129" s="147"/>
      <c r="EG129" s="147"/>
      <c r="EH129" s="147"/>
      <c r="EI129" s="147"/>
      <c r="EJ129" s="147"/>
      <c r="EK129" s="147"/>
      <c r="EL129" s="147"/>
      <c r="EM129" s="147"/>
      <c r="EN129" s="147"/>
      <c r="EO129" s="147"/>
      <c r="EP129" s="147"/>
      <c r="EQ129" s="147"/>
      <c r="ER129" s="147"/>
      <c r="ES129" s="148"/>
      <c r="ET129" s="162">
        <v>9</v>
      </c>
      <c r="EU129" s="162"/>
      <c r="EV129" s="162"/>
      <c r="EW129" s="162"/>
      <c r="EX129" s="162"/>
      <c r="EY129" s="162"/>
      <c r="EZ129" s="162"/>
      <c r="FA129" s="162"/>
      <c r="FB129" s="162"/>
      <c r="FC129" s="162"/>
      <c r="FD129" s="162"/>
      <c r="FE129" s="162"/>
      <c r="FF129" s="162"/>
      <c r="FG129" s="162"/>
      <c r="FH129" s="162"/>
      <c r="FI129" s="162"/>
      <c r="FJ129" s="162"/>
    </row>
    <row r="130" spans="1:166" ht="23.25" customHeight="1">
      <c r="A130" s="360" t="s">
        <v>21</v>
      </c>
      <c r="B130" s="361"/>
      <c r="C130" s="361"/>
      <c r="D130" s="361"/>
      <c r="E130" s="361"/>
      <c r="F130" s="361"/>
      <c r="G130" s="361"/>
      <c r="H130" s="361"/>
      <c r="I130" s="361"/>
      <c r="J130" s="361"/>
      <c r="K130" s="361"/>
      <c r="L130" s="361"/>
      <c r="M130" s="361"/>
      <c r="N130" s="361"/>
      <c r="O130" s="361"/>
      <c r="P130" s="361"/>
      <c r="Q130" s="361"/>
      <c r="R130" s="361"/>
      <c r="S130" s="361"/>
      <c r="T130" s="361"/>
      <c r="U130" s="361"/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22" t="s">
        <v>24</v>
      </c>
      <c r="AQ130" s="377" t="s">
        <v>24</v>
      </c>
      <c r="AR130" s="227"/>
      <c r="AS130" s="227"/>
      <c r="AT130" s="227"/>
      <c r="AU130" s="378"/>
      <c r="AV130" s="380" t="s">
        <v>33</v>
      </c>
      <c r="AW130" s="380"/>
      <c r="AX130" s="380"/>
      <c r="AY130" s="380"/>
      <c r="AZ130" s="380"/>
      <c r="BA130" s="380"/>
      <c r="BB130" s="380"/>
      <c r="BC130" s="380"/>
      <c r="BD130" s="380"/>
      <c r="BE130" s="381"/>
      <c r="BF130" s="382"/>
      <c r="BG130" s="382"/>
      <c r="BH130" s="382"/>
      <c r="BI130" s="382"/>
      <c r="BJ130" s="382"/>
      <c r="BK130" s="383"/>
      <c r="BL130" s="138">
        <f>BL141</f>
        <v>-116933001</v>
      </c>
      <c r="BM130" s="138"/>
      <c r="BN130" s="138"/>
      <c r="BO130" s="138"/>
      <c r="BP130" s="138"/>
      <c r="BQ130" s="138"/>
      <c r="BR130" s="138"/>
      <c r="BS130" s="138"/>
      <c r="BT130" s="138"/>
      <c r="BU130" s="138"/>
      <c r="BV130" s="138"/>
      <c r="BW130" s="138"/>
      <c r="BX130" s="138"/>
      <c r="BY130" s="138"/>
      <c r="BZ130" s="138"/>
      <c r="CA130" s="138"/>
      <c r="CB130" s="138"/>
      <c r="CC130" s="138"/>
      <c r="CD130" s="138"/>
      <c r="CE130" s="138"/>
      <c r="CF130" s="138">
        <f>SUM(CF144)</f>
        <v>-52606226.94000001</v>
      </c>
      <c r="CG130" s="138"/>
      <c r="CH130" s="138"/>
      <c r="CI130" s="138"/>
      <c r="CJ130" s="138"/>
      <c r="CK130" s="138"/>
      <c r="CL130" s="138"/>
      <c r="CM130" s="138"/>
      <c r="CN130" s="138"/>
      <c r="CO130" s="138"/>
      <c r="CP130" s="138"/>
      <c r="CQ130" s="138"/>
      <c r="CR130" s="138"/>
      <c r="CS130" s="138"/>
      <c r="CT130" s="138"/>
      <c r="CU130" s="138"/>
      <c r="CV130" s="138"/>
      <c r="CW130" s="138" t="s">
        <v>48</v>
      </c>
      <c r="CX130" s="138"/>
      <c r="CY130" s="138"/>
      <c r="CZ130" s="138"/>
      <c r="DA130" s="138"/>
      <c r="DB130" s="138"/>
      <c r="DC130" s="138"/>
      <c r="DD130" s="138"/>
      <c r="DE130" s="138"/>
      <c r="DF130" s="138"/>
      <c r="DG130" s="138"/>
      <c r="DH130" s="138"/>
      <c r="DI130" s="138"/>
      <c r="DJ130" s="138"/>
      <c r="DK130" s="138"/>
      <c r="DL130" s="138"/>
      <c r="DM130" s="138"/>
      <c r="DN130" s="138" t="s">
        <v>48</v>
      </c>
      <c r="DO130" s="138"/>
      <c r="DP130" s="138"/>
      <c r="DQ130" s="138"/>
      <c r="DR130" s="138"/>
      <c r="DS130" s="138"/>
      <c r="DT130" s="138"/>
      <c r="DU130" s="138"/>
      <c r="DV130" s="138"/>
      <c r="DW130" s="138"/>
      <c r="DX130" s="138"/>
      <c r="DY130" s="138"/>
      <c r="DZ130" s="138"/>
      <c r="EA130" s="138"/>
      <c r="EB130" s="138"/>
      <c r="EC130" s="138"/>
      <c r="ED130" s="138"/>
      <c r="EE130" s="138">
        <f>SUM(CF130)</f>
        <v>-52606226.94000001</v>
      </c>
      <c r="EF130" s="138"/>
      <c r="EG130" s="138"/>
      <c r="EH130" s="138"/>
      <c r="EI130" s="138"/>
      <c r="EJ130" s="138"/>
      <c r="EK130" s="138"/>
      <c r="EL130" s="138"/>
      <c r="EM130" s="138"/>
      <c r="EN130" s="138"/>
      <c r="EO130" s="138"/>
      <c r="EP130" s="138"/>
      <c r="EQ130" s="138"/>
      <c r="ER130" s="138"/>
      <c r="ES130" s="138"/>
      <c r="ET130" s="138">
        <f>BL130-EE130</f>
        <v>-64326774.05999999</v>
      </c>
      <c r="EU130" s="138"/>
      <c r="EV130" s="138"/>
      <c r="EW130" s="138"/>
      <c r="EX130" s="138"/>
      <c r="EY130" s="138"/>
      <c r="EZ130" s="138"/>
      <c r="FA130" s="138"/>
      <c r="FB130" s="138"/>
      <c r="FC130" s="138"/>
      <c r="FD130" s="138"/>
      <c r="FE130" s="138"/>
      <c r="FF130" s="138"/>
      <c r="FG130" s="138"/>
      <c r="FH130" s="138"/>
      <c r="FI130" s="138"/>
      <c r="FJ130" s="163"/>
    </row>
    <row r="131" spans="1:166" ht="12.75" customHeight="1">
      <c r="A131" s="362" t="s">
        <v>14</v>
      </c>
      <c r="B131" s="363"/>
      <c r="C131" s="363"/>
      <c r="D131" s="363"/>
      <c r="E131" s="363"/>
      <c r="F131" s="363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63"/>
      <c r="R131" s="363"/>
      <c r="S131" s="363"/>
      <c r="T131" s="363"/>
      <c r="U131" s="363"/>
      <c r="V131" s="363"/>
      <c r="W131" s="363"/>
      <c r="X131" s="363"/>
      <c r="Y131" s="363"/>
      <c r="Z131" s="363"/>
      <c r="AA131" s="363"/>
      <c r="AB131" s="363"/>
      <c r="AC131" s="363"/>
      <c r="AD131" s="363"/>
      <c r="AE131" s="363"/>
      <c r="AF131" s="363"/>
      <c r="AG131" s="363"/>
      <c r="AH131" s="363"/>
      <c r="AI131" s="363"/>
      <c r="AJ131" s="363"/>
      <c r="AK131" s="363"/>
      <c r="AL131" s="363"/>
      <c r="AM131" s="363"/>
      <c r="AN131" s="363"/>
      <c r="AO131" s="363"/>
      <c r="AP131" s="23"/>
      <c r="AQ131" s="387"/>
      <c r="AR131" s="388"/>
      <c r="AS131" s="388"/>
      <c r="AT131" s="388"/>
      <c r="AU131" s="388"/>
      <c r="AV131" s="187"/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88"/>
      <c r="BG131" s="188"/>
      <c r="BH131" s="188"/>
      <c r="BI131" s="188"/>
      <c r="BJ131" s="188"/>
      <c r="BK131" s="188"/>
      <c r="BL131" s="144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4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145"/>
      <c r="CV131" s="145"/>
      <c r="CW131" s="144"/>
      <c r="CX131" s="145"/>
      <c r="CY131" s="145"/>
      <c r="CZ131" s="145"/>
      <c r="DA131" s="145"/>
      <c r="DB131" s="145"/>
      <c r="DC131" s="145"/>
      <c r="DD131" s="145"/>
      <c r="DE131" s="145"/>
      <c r="DF131" s="145"/>
      <c r="DG131" s="145"/>
      <c r="DH131" s="145"/>
      <c r="DI131" s="145"/>
      <c r="DJ131" s="145"/>
      <c r="DK131" s="145"/>
      <c r="DL131" s="145"/>
      <c r="DM131" s="145"/>
      <c r="DN131" s="144"/>
      <c r="DO131" s="145"/>
      <c r="DP131" s="145"/>
      <c r="DQ131" s="145"/>
      <c r="DR131" s="145"/>
      <c r="DS131" s="145"/>
      <c r="DT131" s="145"/>
      <c r="DU131" s="145"/>
      <c r="DV131" s="145"/>
      <c r="DW131" s="145"/>
      <c r="DX131" s="145"/>
      <c r="DY131" s="145"/>
      <c r="DZ131" s="145"/>
      <c r="EA131" s="145"/>
      <c r="EB131" s="145"/>
      <c r="EC131" s="145"/>
      <c r="ED131" s="145"/>
      <c r="EE131" s="159"/>
      <c r="EF131" s="160"/>
      <c r="EG131" s="160"/>
      <c r="EH131" s="160"/>
      <c r="EI131" s="160"/>
      <c r="EJ131" s="160"/>
      <c r="EK131" s="160"/>
      <c r="EL131" s="160"/>
      <c r="EM131" s="160"/>
      <c r="EN131" s="160"/>
      <c r="EO131" s="160"/>
      <c r="EP131" s="160"/>
      <c r="EQ131" s="160"/>
      <c r="ER131" s="160"/>
      <c r="ES131" s="160"/>
      <c r="ET131" s="159"/>
      <c r="EU131" s="160"/>
      <c r="EV131" s="160"/>
      <c r="EW131" s="160"/>
      <c r="EX131" s="160"/>
      <c r="EY131" s="160"/>
      <c r="EZ131" s="160"/>
      <c r="FA131" s="160"/>
      <c r="FB131" s="160"/>
      <c r="FC131" s="160"/>
      <c r="FD131" s="160"/>
      <c r="FE131" s="160"/>
      <c r="FF131" s="160"/>
      <c r="FG131" s="160"/>
      <c r="FH131" s="160"/>
      <c r="FI131" s="160"/>
      <c r="FJ131" s="161"/>
    </row>
    <row r="132" spans="1:166" ht="24" customHeight="1">
      <c r="A132" s="385" t="s">
        <v>26</v>
      </c>
      <c r="B132" s="386"/>
      <c r="C132" s="386"/>
      <c r="D132" s="386"/>
      <c r="E132" s="386"/>
      <c r="F132" s="386"/>
      <c r="G132" s="386"/>
      <c r="H132" s="386"/>
      <c r="I132" s="386"/>
      <c r="J132" s="386"/>
      <c r="K132" s="386"/>
      <c r="L132" s="386"/>
      <c r="M132" s="386"/>
      <c r="N132" s="386"/>
      <c r="O132" s="386"/>
      <c r="P132" s="386"/>
      <c r="Q132" s="386"/>
      <c r="R132" s="386"/>
      <c r="S132" s="386"/>
      <c r="T132" s="386"/>
      <c r="U132" s="386"/>
      <c r="V132" s="386"/>
      <c r="W132" s="386"/>
      <c r="X132" s="386"/>
      <c r="Y132" s="386"/>
      <c r="Z132" s="386"/>
      <c r="AA132" s="386"/>
      <c r="AB132" s="386"/>
      <c r="AC132" s="386"/>
      <c r="AD132" s="386"/>
      <c r="AE132" s="386"/>
      <c r="AF132" s="386"/>
      <c r="AG132" s="386"/>
      <c r="AH132" s="386"/>
      <c r="AI132" s="386"/>
      <c r="AJ132" s="386"/>
      <c r="AK132" s="386"/>
      <c r="AL132" s="386"/>
      <c r="AM132" s="386"/>
      <c r="AN132" s="386"/>
      <c r="AO132" s="386"/>
      <c r="AP132" s="6" t="s">
        <v>25</v>
      </c>
      <c r="AQ132" s="182" t="s">
        <v>25</v>
      </c>
      <c r="AR132" s="183"/>
      <c r="AS132" s="183"/>
      <c r="AT132" s="183"/>
      <c r="AU132" s="184"/>
      <c r="AV132" s="182" t="s">
        <v>33</v>
      </c>
      <c r="AW132" s="185"/>
      <c r="AX132" s="185"/>
      <c r="AY132" s="185"/>
      <c r="AZ132" s="185"/>
      <c r="BA132" s="185"/>
      <c r="BB132" s="185"/>
      <c r="BC132" s="185"/>
      <c r="BD132" s="185"/>
      <c r="BE132" s="185"/>
      <c r="BF132" s="185"/>
      <c r="BG132" s="185"/>
      <c r="BH132" s="185"/>
      <c r="BI132" s="185"/>
      <c r="BJ132" s="185"/>
      <c r="BK132" s="186"/>
      <c r="BL132" s="168">
        <f>BL141</f>
        <v>-116933001</v>
      </c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>
        <f>CF130</f>
        <v>-52606226.94000001</v>
      </c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317" t="s">
        <v>48</v>
      </c>
      <c r="CX132" s="317"/>
      <c r="CY132" s="317"/>
      <c r="CZ132" s="317"/>
      <c r="DA132" s="317"/>
      <c r="DB132" s="317"/>
      <c r="DC132" s="317"/>
      <c r="DD132" s="317"/>
      <c r="DE132" s="317"/>
      <c r="DF132" s="317"/>
      <c r="DG132" s="317"/>
      <c r="DH132" s="317"/>
      <c r="DI132" s="317"/>
      <c r="DJ132" s="317"/>
      <c r="DK132" s="317"/>
      <c r="DL132" s="317"/>
      <c r="DM132" s="317"/>
      <c r="DN132" s="317" t="s">
        <v>48</v>
      </c>
      <c r="DO132" s="317"/>
      <c r="DP132" s="317"/>
      <c r="DQ132" s="317"/>
      <c r="DR132" s="317"/>
      <c r="DS132" s="317"/>
      <c r="DT132" s="317"/>
      <c r="DU132" s="317"/>
      <c r="DV132" s="317"/>
      <c r="DW132" s="317"/>
      <c r="DX132" s="317"/>
      <c r="DY132" s="317"/>
      <c r="DZ132" s="317"/>
      <c r="EA132" s="317"/>
      <c r="EB132" s="317"/>
      <c r="EC132" s="317"/>
      <c r="ED132" s="317"/>
      <c r="EE132" s="168">
        <f>EE130</f>
        <v>-52606226.94000001</v>
      </c>
      <c r="EF132" s="168"/>
      <c r="EG132" s="168"/>
      <c r="EH132" s="168"/>
      <c r="EI132" s="168"/>
      <c r="EJ132" s="168"/>
      <c r="EK132" s="168"/>
      <c r="EL132" s="168"/>
      <c r="EM132" s="168"/>
      <c r="EN132" s="168"/>
      <c r="EO132" s="168"/>
      <c r="EP132" s="168"/>
      <c r="EQ132" s="168"/>
      <c r="ER132" s="168"/>
      <c r="ES132" s="168"/>
      <c r="ET132" s="168">
        <f>ET130</f>
        <v>-64326774.05999999</v>
      </c>
      <c r="EU132" s="168"/>
      <c r="EV132" s="168"/>
      <c r="EW132" s="168"/>
      <c r="EX132" s="168"/>
      <c r="EY132" s="168"/>
      <c r="EZ132" s="168"/>
      <c r="FA132" s="168"/>
      <c r="FB132" s="168"/>
      <c r="FC132" s="168"/>
      <c r="FD132" s="168"/>
      <c r="FE132" s="168"/>
      <c r="FF132" s="168"/>
      <c r="FG132" s="168"/>
      <c r="FH132" s="168"/>
      <c r="FI132" s="168"/>
      <c r="FJ132" s="169"/>
    </row>
    <row r="133" spans="1:166" ht="12.75" customHeight="1">
      <c r="A133" s="367" t="s">
        <v>27</v>
      </c>
      <c r="B133" s="368"/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68"/>
      <c r="Y133" s="368"/>
      <c r="Z133" s="368"/>
      <c r="AA133" s="368"/>
      <c r="AB133" s="368"/>
      <c r="AC133" s="368"/>
      <c r="AD133" s="368"/>
      <c r="AE133" s="368"/>
      <c r="AF133" s="368"/>
      <c r="AG133" s="368"/>
      <c r="AH133" s="368"/>
      <c r="AI133" s="368"/>
      <c r="AJ133" s="368"/>
      <c r="AK133" s="368"/>
      <c r="AL133" s="368"/>
      <c r="AM133" s="368"/>
      <c r="AN133" s="368"/>
      <c r="AO133" s="368"/>
      <c r="AP133" s="13"/>
      <c r="AQ133" s="175"/>
      <c r="AR133" s="176"/>
      <c r="AS133" s="176"/>
      <c r="AT133" s="176"/>
      <c r="AU133" s="176"/>
      <c r="AV133" s="175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 s="176"/>
      <c r="BL133" s="170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0"/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1"/>
      <c r="CU133" s="171"/>
      <c r="CV133" s="171"/>
      <c r="CW133" s="170"/>
      <c r="CX133" s="171"/>
      <c r="CY133" s="171"/>
      <c r="CZ133" s="171"/>
      <c r="DA133" s="171"/>
      <c r="DB133" s="171"/>
      <c r="DC133" s="171"/>
      <c r="DD133" s="171"/>
      <c r="DE133" s="171"/>
      <c r="DF133" s="171"/>
      <c r="DG133" s="171"/>
      <c r="DH133" s="171"/>
      <c r="DI133" s="171"/>
      <c r="DJ133" s="171"/>
      <c r="DK133" s="171"/>
      <c r="DL133" s="171"/>
      <c r="DM133" s="171"/>
      <c r="DN133" s="170"/>
      <c r="DO133" s="171"/>
      <c r="DP133" s="171"/>
      <c r="DQ133" s="171"/>
      <c r="DR133" s="171"/>
      <c r="DS133" s="171"/>
      <c r="DT133" s="171"/>
      <c r="DU133" s="171"/>
      <c r="DV133" s="171"/>
      <c r="DW133" s="171"/>
      <c r="DX133" s="171"/>
      <c r="DY133" s="171"/>
      <c r="DZ133" s="171"/>
      <c r="EA133" s="171"/>
      <c r="EB133" s="171"/>
      <c r="EC133" s="171"/>
      <c r="ED133" s="171"/>
      <c r="EE133" s="170"/>
      <c r="EF133" s="171"/>
      <c r="EG133" s="171"/>
      <c r="EH133" s="171"/>
      <c r="EI133" s="171"/>
      <c r="EJ133" s="171"/>
      <c r="EK133" s="171"/>
      <c r="EL133" s="171"/>
      <c r="EM133" s="171"/>
      <c r="EN133" s="171"/>
      <c r="EO133" s="171"/>
      <c r="EP133" s="171"/>
      <c r="EQ133" s="171"/>
      <c r="ER133" s="171"/>
      <c r="ES133" s="171"/>
      <c r="ET133" s="170"/>
      <c r="EU133" s="171"/>
      <c r="EV133" s="171"/>
      <c r="EW133" s="171"/>
      <c r="EX133" s="171"/>
      <c r="EY133" s="171"/>
      <c r="EZ133" s="171"/>
      <c r="FA133" s="171"/>
      <c r="FB133" s="171"/>
      <c r="FC133" s="171"/>
      <c r="FD133" s="171"/>
      <c r="FE133" s="171"/>
      <c r="FF133" s="171"/>
      <c r="FG133" s="171"/>
      <c r="FH133" s="171"/>
      <c r="FI133" s="171"/>
      <c r="FJ133" s="172"/>
    </row>
    <row r="134" spans="1:166" ht="4.5" customHeight="1">
      <c r="A134" s="364" t="s">
        <v>48</v>
      </c>
      <c r="B134" s="365"/>
      <c r="C134" s="365"/>
      <c r="D134" s="365"/>
      <c r="E134" s="365"/>
      <c r="F134" s="365"/>
      <c r="G134" s="365"/>
      <c r="H134" s="365"/>
      <c r="I134" s="365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  <c r="U134" s="365"/>
      <c r="V134" s="365"/>
      <c r="W134" s="365"/>
      <c r="X134" s="365"/>
      <c r="Y134" s="365"/>
      <c r="Z134" s="365"/>
      <c r="AA134" s="365"/>
      <c r="AB134" s="365"/>
      <c r="AC134" s="365"/>
      <c r="AD134" s="365"/>
      <c r="AE134" s="365"/>
      <c r="AF134" s="365"/>
      <c r="AG134" s="365"/>
      <c r="AH134" s="365"/>
      <c r="AI134" s="365"/>
      <c r="AJ134" s="365"/>
      <c r="AK134" s="365"/>
      <c r="AL134" s="365"/>
      <c r="AM134" s="365"/>
      <c r="AN134" s="365"/>
      <c r="AO134" s="366"/>
      <c r="AP134" s="28"/>
      <c r="AQ134" s="182" t="s">
        <v>25</v>
      </c>
      <c r="AR134" s="183"/>
      <c r="AS134" s="183"/>
      <c r="AT134" s="183"/>
      <c r="AU134" s="184"/>
      <c r="AV134" s="182" t="s">
        <v>48</v>
      </c>
      <c r="AW134" s="185"/>
      <c r="AX134" s="185"/>
      <c r="AY134" s="185"/>
      <c r="AZ134" s="185"/>
      <c r="BA134" s="185"/>
      <c r="BB134" s="185"/>
      <c r="BC134" s="185"/>
      <c r="BD134" s="185"/>
      <c r="BE134" s="185"/>
      <c r="BF134" s="185"/>
      <c r="BG134" s="185"/>
      <c r="BH134" s="185"/>
      <c r="BI134" s="185"/>
      <c r="BJ134" s="185"/>
      <c r="BK134" s="186"/>
      <c r="BL134" s="156" t="s">
        <v>48</v>
      </c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8"/>
      <c r="CF134" s="156" t="s">
        <v>48</v>
      </c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8"/>
      <c r="CW134" s="156" t="s">
        <v>48</v>
      </c>
      <c r="CX134" s="157"/>
      <c r="CY134" s="157"/>
      <c r="CZ134" s="157"/>
      <c r="DA134" s="157"/>
      <c r="DB134" s="157"/>
      <c r="DC134" s="157"/>
      <c r="DD134" s="157"/>
      <c r="DE134" s="157"/>
      <c r="DF134" s="157"/>
      <c r="DG134" s="157"/>
      <c r="DH134" s="157"/>
      <c r="DI134" s="157"/>
      <c r="DJ134" s="157"/>
      <c r="DK134" s="157"/>
      <c r="DL134" s="157"/>
      <c r="DM134" s="158"/>
      <c r="DN134" s="156" t="s">
        <v>48</v>
      </c>
      <c r="DO134" s="157"/>
      <c r="DP134" s="157"/>
      <c r="DQ134" s="157"/>
      <c r="DR134" s="157"/>
      <c r="DS134" s="157"/>
      <c r="DT134" s="157"/>
      <c r="DU134" s="157"/>
      <c r="DV134" s="157"/>
      <c r="DW134" s="157"/>
      <c r="DX134" s="157"/>
      <c r="DY134" s="157"/>
      <c r="DZ134" s="157"/>
      <c r="EA134" s="157"/>
      <c r="EB134" s="157"/>
      <c r="EC134" s="157"/>
      <c r="ED134" s="158"/>
      <c r="EE134" s="156" t="s">
        <v>48</v>
      </c>
      <c r="EF134" s="157"/>
      <c r="EG134" s="157"/>
      <c r="EH134" s="157"/>
      <c r="EI134" s="157"/>
      <c r="EJ134" s="157"/>
      <c r="EK134" s="157"/>
      <c r="EL134" s="157"/>
      <c r="EM134" s="157"/>
      <c r="EN134" s="157"/>
      <c r="EO134" s="157"/>
      <c r="EP134" s="157"/>
      <c r="EQ134" s="157"/>
      <c r="ER134" s="157"/>
      <c r="ES134" s="158"/>
      <c r="ET134" s="156" t="s">
        <v>48</v>
      </c>
      <c r="EU134" s="157"/>
      <c r="EV134" s="157"/>
      <c r="EW134" s="157"/>
      <c r="EX134" s="157"/>
      <c r="EY134" s="157"/>
      <c r="EZ134" s="157"/>
      <c r="FA134" s="157"/>
      <c r="FB134" s="157"/>
      <c r="FC134" s="157"/>
      <c r="FD134" s="157"/>
      <c r="FE134" s="157"/>
      <c r="FF134" s="157"/>
      <c r="FG134" s="157"/>
      <c r="FH134" s="157"/>
      <c r="FI134" s="157"/>
      <c r="FJ134" s="174"/>
    </row>
    <row r="135" spans="1:166" ht="4.5" customHeight="1">
      <c r="A135" s="358"/>
      <c r="B135" s="358"/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  <c r="AA135" s="358"/>
      <c r="AB135" s="358"/>
      <c r="AC135" s="358"/>
      <c r="AD135" s="358"/>
      <c r="AE135" s="358"/>
      <c r="AF135" s="358"/>
      <c r="AG135" s="358"/>
      <c r="AH135" s="358"/>
      <c r="AI135" s="358"/>
      <c r="AJ135" s="358"/>
      <c r="AK135" s="358"/>
      <c r="AL135" s="358"/>
      <c r="AM135" s="358"/>
      <c r="AN135" s="358"/>
      <c r="AO135" s="351"/>
      <c r="AP135" s="180"/>
      <c r="AQ135" s="181"/>
      <c r="AR135" s="181"/>
      <c r="AS135" s="181"/>
      <c r="AT135" s="181"/>
      <c r="AU135" s="181"/>
      <c r="AV135" s="181"/>
      <c r="AW135" s="181"/>
      <c r="AX135" s="181"/>
      <c r="AY135" s="181"/>
      <c r="AZ135" s="181"/>
      <c r="BA135" s="181"/>
      <c r="BB135" s="181"/>
      <c r="BC135" s="181"/>
      <c r="BD135" s="181"/>
      <c r="BE135" s="177"/>
      <c r="BF135" s="178"/>
      <c r="BG135" s="178"/>
      <c r="BH135" s="178"/>
      <c r="BI135" s="178"/>
      <c r="BJ135" s="178"/>
      <c r="BK135" s="179"/>
      <c r="BL135" s="165"/>
      <c r="BM135" s="165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165"/>
      <c r="BY135" s="165"/>
      <c r="BZ135" s="165"/>
      <c r="CA135" s="165"/>
      <c r="CB135" s="165"/>
      <c r="CC135" s="165"/>
      <c r="CD135" s="165"/>
      <c r="CE135" s="165"/>
      <c r="CF135" s="165"/>
      <c r="CG135" s="165"/>
      <c r="CH135" s="165"/>
      <c r="CI135" s="165"/>
      <c r="CJ135" s="165"/>
      <c r="CK135" s="165"/>
      <c r="CL135" s="165"/>
      <c r="CM135" s="165"/>
      <c r="CN135" s="165"/>
      <c r="CO135" s="165"/>
      <c r="CP135" s="165"/>
      <c r="CQ135" s="165"/>
      <c r="CR135" s="165"/>
      <c r="CS135" s="165"/>
      <c r="CT135" s="165"/>
      <c r="CU135" s="165"/>
      <c r="CV135" s="165"/>
      <c r="CW135" s="165"/>
      <c r="CX135" s="165"/>
      <c r="CY135" s="165"/>
      <c r="CZ135" s="165"/>
      <c r="DA135" s="165"/>
      <c r="DB135" s="165"/>
      <c r="DC135" s="165"/>
      <c r="DD135" s="165"/>
      <c r="DE135" s="165"/>
      <c r="DF135" s="165"/>
      <c r="DG135" s="165"/>
      <c r="DH135" s="165"/>
      <c r="DI135" s="165"/>
      <c r="DJ135" s="165"/>
      <c r="DK135" s="165"/>
      <c r="DL135" s="165"/>
      <c r="DM135" s="165"/>
      <c r="DN135" s="165"/>
      <c r="DO135" s="165"/>
      <c r="DP135" s="165"/>
      <c r="DQ135" s="165"/>
      <c r="DR135" s="165"/>
      <c r="DS135" s="165"/>
      <c r="DT135" s="165"/>
      <c r="DU135" s="165"/>
      <c r="DV135" s="165"/>
      <c r="DW135" s="165"/>
      <c r="DX135" s="165"/>
      <c r="DY135" s="165"/>
      <c r="DZ135" s="165"/>
      <c r="EA135" s="165"/>
      <c r="EB135" s="165"/>
      <c r="EC135" s="165"/>
      <c r="ED135" s="165"/>
      <c r="EE135" s="165"/>
      <c r="EF135" s="165"/>
      <c r="EG135" s="165"/>
      <c r="EH135" s="165"/>
      <c r="EI135" s="165"/>
      <c r="EJ135" s="165"/>
      <c r="EK135" s="165"/>
      <c r="EL135" s="165"/>
      <c r="EM135" s="165"/>
      <c r="EN135" s="165"/>
      <c r="EO135" s="165"/>
      <c r="EP135" s="165"/>
      <c r="EQ135" s="165"/>
      <c r="ER135" s="165"/>
      <c r="ES135" s="165"/>
      <c r="ET135" s="165"/>
      <c r="EU135" s="165"/>
      <c r="EV135" s="165"/>
      <c r="EW135" s="165"/>
      <c r="EX135" s="165"/>
      <c r="EY135" s="165"/>
      <c r="EZ135" s="165"/>
      <c r="FA135" s="165"/>
      <c r="FB135" s="165"/>
      <c r="FC135" s="165"/>
      <c r="FD135" s="165"/>
      <c r="FE135" s="165"/>
      <c r="FF135" s="165"/>
      <c r="FG135" s="165"/>
      <c r="FH135" s="165"/>
      <c r="FI135" s="165"/>
      <c r="FJ135" s="167"/>
    </row>
    <row r="136" spans="1:166" ht="4.5" customHeight="1">
      <c r="A136" s="353" t="s">
        <v>48</v>
      </c>
      <c r="B136" s="354"/>
      <c r="C136" s="354"/>
      <c r="D136" s="354"/>
      <c r="E136" s="354"/>
      <c r="F136" s="354"/>
      <c r="G136" s="354"/>
      <c r="H136" s="354"/>
      <c r="I136" s="354"/>
      <c r="J136" s="354"/>
      <c r="K136" s="354"/>
      <c r="L136" s="354"/>
      <c r="M136" s="354"/>
      <c r="N136" s="354"/>
      <c r="O136" s="354"/>
      <c r="P136" s="354"/>
      <c r="Q136" s="354"/>
      <c r="R136" s="354"/>
      <c r="S136" s="354"/>
      <c r="T136" s="354"/>
      <c r="U136" s="354"/>
      <c r="V136" s="354"/>
      <c r="W136" s="354"/>
      <c r="X136" s="354"/>
      <c r="Y136" s="354"/>
      <c r="Z136" s="354"/>
      <c r="AA136" s="354"/>
      <c r="AB136" s="354"/>
      <c r="AC136" s="354"/>
      <c r="AD136" s="354"/>
      <c r="AE136" s="354"/>
      <c r="AF136" s="354"/>
      <c r="AG136" s="354"/>
      <c r="AH136" s="354"/>
      <c r="AI136" s="354"/>
      <c r="AJ136" s="354"/>
      <c r="AK136" s="354"/>
      <c r="AL136" s="354"/>
      <c r="AM136" s="354"/>
      <c r="AN136" s="354"/>
      <c r="AO136" s="354"/>
      <c r="AP136" s="6"/>
      <c r="AQ136" s="177" t="s">
        <v>48</v>
      </c>
      <c r="AR136" s="178"/>
      <c r="AS136" s="178"/>
      <c r="AT136" s="178"/>
      <c r="AU136" s="179"/>
      <c r="AV136" s="181" t="s">
        <v>48</v>
      </c>
      <c r="AW136" s="181"/>
      <c r="AX136" s="181"/>
      <c r="AY136" s="181"/>
      <c r="AZ136" s="181"/>
      <c r="BA136" s="181"/>
      <c r="BB136" s="181"/>
      <c r="BC136" s="181"/>
      <c r="BD136" s="181"/>
      <c r="BE136" s="181"/>
      <c r="BF136" s="181"/>
      <c r="BG136" s="181"/>
      <c r="BH136" s="181"/>
      <c r="BI136" s="181"/>
      <c r="BJ136" s="181"/>
      <c r="BK136" s="181"/>
      <c r="BL136" s="164" t="s">
        <v>48</v>
      </c>
      <c r="BM136" s="164"/>
      <c r="BN136" s="164"/>
      <c r="BO136" s="164"/>
      <c r="BP136" s="164"/>
      <c r="BQ136" s="164"/>
      <c r="BR136" s="164"/>
      <c r="BS136" s="164"/>
      <c r="BT136" s="164"/>
      <c r="BU136" s="164"/>
      <c r="BV136" s="164"/>
      <c r="BW136" s="164"/>
      <c r="BX136" s="164"/>
      <c r="BY136" s="164"/>
      <c r="BZ136" s="164"/>
      <c r="CA136" s="164"/>
      <c r="CB136" s="164"/>
      <c r="CC136" s="164"/>
      <c r="CD136" s="164"/>
      <c r="CE136" s="164"/>
      <c r="CF136" s="164" t="s">
        <v>48</v>
      </c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 t="s">
        <v>48</v>
      </c>
      <c r="CX136" s="164"/>
      <c r="CY136" s="164"/>
      <c r="CZ136" s="164"/>
      <c r="DA136" s="164"/>
      <c r="DB136" s="164"/>
      <c r="DC136" s="164"/>
      <c r="DD136" s="164"/>
      <c r="DE136" s="164"/>
      <c r="DF136" s="164"/>
      <c r="DG136" s="164"/>
      <c r="DH136" s="164"/>
      <c r="DI136" s="164"/>
      <c r="DJ136" s="164"/>
      <c r="DK136" s="164"/>
      <c r="DL136" s="164"/>
      <c r="DM136" s="164"/>
      <c r="DN136" s="164" t="s">
        <v>48</v>
      </c>
      <c r="DO136" s="164"/>
      <c r="DP136" s="164"/>
      <c r="DQ136" s="164"/>
      <c r="DR136" s="164"/>
      <c r="DS136" s="164"/>
      <c r="DT136" s="164"/>
      <c r="DU136" s="164"/>
      <c r="DV136" s="164"/>
      <c r="DW136" s="164"/>
      <c r="DX136" s="164"/>
      <c r="DY136" s="164"/>
      <c r="DZ136" s="164"/>
      <c r="EA136" s="164"/>
      <c r="EB136" s="164"/>
      <c r="EC136" s="164"/>
      <c r="ED136" s="164"/>
      <c r="EE136" s="164" t="s">
        <v>48</v>
      </c>
      <c r="EF136" s="164"/>
      <c r="EG136" s="164"/>
      <c r="EH136" s="164"/>
      <c r="EI136" s="164"/>
      <c r="EJ136" s="164"/>
      <c r="EK136" s="164"/>
      <c r="EL136" s="164"/>
      <c r="EM136" s="164"/>
      <c r="EN136" s="164"/>
      <c r="EO136" s="164"/>
      <c r="EP136" s="164"/>
      <c r="EQ136" s="164"/>
      <c r="ER136" s="164"/>
      <c r="ES136" s="164"/>
      <c r="ET136" s="164" t="s">
        <v>48</v>
      </c>
      <c r="EU136" s="164"/>
      <c r="EV136" s="164"/>
      <c r="EW136" s="164"/>
      <c r="EX136" s="164"/>
      <c r="EY136" s="164"/>
      <c r="EZ136" s="164"/>
      <c r="FA136" s="164"/>
      <c r="FB136" s="164"/>
      <c r="FC136" s="164"/>
      <c r="FD136" s="164"/>
      <c r="FE136" s="164"/>
      <c r="FF136" s="164"/>
      <c r="FG136" s="164"/>
      <c r="FH136" s="164"/>
      <c r="FI136" s="164"/>
      <c r="FJ136" s="173"/>
    </row>
    <row r="137" spans="1:166" ht="4.5" customHeight="1">
      <c r="A137" s="353" t="s">
        <v>48</v>
      </c>
      <c r="B137" s="354"/>
      <c r="C137" s="354"/>
      <c r="D137" s="354"/>
      <c r="E137" s="354"/>
      <c r="F137" s="354"/>
      <c r="G137" s="354"/>
      <c r="H137" s="354"/>
      <c r="I137" s="354"/>
      <c r="J137" s="354"/>
      <c r="K137" s="354"/>
      <c r="L137" s="354"/>
      <c r="M137" s="354"/>
      <c r="N137" s="354"/>
      <c r="O137" s="354"/>
      <c r="P137" s="354"/>
      <c r="Q137" s="354"/>
      <c r="R137" s="354"/>
      <c r="S137" s="354"/>
      <c r="T137" s="354"/>
      <c r="U137" s="354"/>
      <c r="V137" s="354"/>
      <c r="W137" s="354"/>
      <c r="X137" s="354"/>
      <c r="Y137" s="354"/>
      <c r="Z137" s="354"/>
      <c r="AA137" s="354"/>
      <c r="AB137" s="354"/>
      <c r="AC137" s="354"/>
      <c r="AD137" s="354"/>
      <c r="AE137" s="354"/>
      <c r="AF137" s="354"/>
      <c r="AG137" s="354"/>
      <c r="AH137" s="354"/>
      <c r="AI137" s="354"/>
      <c r="AJ137" s="354"/>
      <c r="AK137" s="354"/>
      <c r="AL137" s="354"/>
      <c r="AM137" s="354"/>
      <c r="AN137" s="354"/>
      <c r="AO137" s="354"/>
      <c r="AP137" s="6"/>
      <c r="AQ137" s="177" t="s">
        <v>48</v>
      </c>
      <c r="AR137" s="178"/>
      <c r="AS137" s="178"/>
      <c r="AT137" s="178"/>
      <c r="AU137" s="179"/>
      <c r="AV137" s="181" t="s">
        <v>48</v>
      </c>
      <c r="AW137" s="181"/>
      <c r="AX137" s="181"/>
      <c r="AY137" s="181"/>
      <c r="AZ137" s="181"/>
      <c r="BA137" s="181"/>
      <c r="BB137" s="181"/>
      <c r="BC137" s="181"/>
      <c r="BD137" s="181"/>
      <c r="BE137" s="181"/>
      <c r="BF137" s="181"/>
      <c r="BG137" s="181"/>
      <c r="BH137" s="181"/>
      <c r="BI137" s="181"/>
      <c r="BJ137" s="181"/>
      <c r="BK137" s="181"/>
      <c r="BL137" s="164" t="s">
        <v>48</v>
      </c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 t="s">
        <v>48</v>
      </c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 t="s">
        <v>48</v>
      </c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 t="s">
        <v>48</v>
      </c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 t="s">
        <v>48</v>
      </c>
      <c r="EF137" s="164"/>
      <c r="EG137" s="164"/>
      <c r="EH137" s="164"/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4" t="s">
        <v>48</v>
      </c>
      <c r="EU137" s="164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73"/>
    </row>
    <row r="138" spans="1:166" ht="4.5" customHeight="1">
      <c r="A138" s="353" t="s">
        <v>48</v>
      </c>
      <c r="B138" s="354"/>
      <c r="C138" s="354"/>
      <c r="D138" s="354"/>
      <c r="E138" s="354"/>
      <c r="F138" s="354"/>
      <c r="G138" s="354"/>
      <c r="H138" s="354"/>
      <c r="I138" s="354"/>
      <c r="J138" s="354"/>
      <c r="K138" s="354"/>
      <c r="L138" s="354"/>
      <c r="M138" s="354"/>
      <c r="N138" s="354"/>
      <c r="O138" s="354"/>
      <c r="P138" s="354"/>
      <c r="Q138" s="354"/>
      <c r="R138" s="354"/>
      <c r="S138" s="354"/>
      <c r="T138" s="354"/>
      <c r="U138" s="354"/>
      <c r="V138" s="354"/>
      <c r="W138" s="354"/>
      <c r="X138" s="354"/>
      <c r="Y138" s="354"/>
      <c r="Z138" s="354"/>
      <c r="AA138" s="354"/>
      <c r="AB138" s="354"/>
      <c r="AC138" s="354"/>
      <c r="AD138" s="354"/>
      <c r="AE138" s="354"/>
      <c r="AF138" s="354"/>
      <c r="AG138" s="354"/>
      <c r="AH138" s="354"/>
      <c r="AI138" s="354"/>
      <c r="AJ138" s="354"/>
      <c r="AK138" s="354"/>
      <c r="AL138" s="354"/>
      <c r="AM138" s="354"/>
      <c r="AN138" s="354"/>
      <c r="AO138" s="354"/>
      <c r="AP138" s="6"/>
      <c r="AQ138" s="177" t="s">
        <v>48</v>
      </c>
      <c r="AR138" s="178"/>
      <c r="AS138" s="178"/>
      <c r="AT138" s="178"/>
      <c r="AU138" s="179"/>
      <c r="AV138" s="181" t="s">
        <v>48</v>
      </c>
      <c r="AW138" s="181"/>
      <c r="AX138" s="181"/>
      <c r="AY138" s="181"/>
      <c r="AZ138" s="181"/>
      <c r="BA138" s="181"/>
      <c r="BB138" s="181"/>
      <c r="BC138" s="181"/>
      <c r="BD138" s="181"/>
      <c r="BE138" s="181"/>
      <c r="BF138" s="181"/>
      <c r="BG138" s="181"/>
      <c r="BH138" s="181"/>
      <c r="BI138" s="181"/>
      <c r="BJ138" s="181"/>
      <c r="BK138" s="181"/>
      <c r="BL138" s="164" t="s">
        <v>48</v>
      </c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  <c r="CE138" s="164"/>
      <c r="CF138" s="164" t="s">
        <v>48</v>
      </c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 t="s">
        <v>48</v>
      </c>
      <c r="CX138" s="164"/>
      <c r="CY138" s="164"/>
      <c r="CZ138" s="164"/>
      <c r="DA138" s="164"/>
      <c r="DB138" s="164"/>
      <c r="DC138" s="164"/>
      <c r="DD138" s="164"/>
      <c r="DE138" s="164"/>
      <c r="DF138" s="164"/>
      <c r="DG138" s="164"/>
      <c r="DH138" s="164"/>
      <c r="DI138" s="164"/>
      <c r="DJ138" s="164"/>
      <c r="DK138" s="164"/>
      <c r="DL138" s="164"/>
      <c r="DM138" s="164"/>
      <c r="DN138" s="164" t="s">
        <v>48</v>
      </c>
      <c r="DO138" s="164"/>
      <c r="DP138" s="164"/>
      <c r="DQ138" s="164"/>
      <c r="DR138" s="164"/>
      <c r="DS138" s="164"/>
      <c r="DT138" s="164"/>
      <c r="DU138" s="164"/>
      <c r="DV138" s="164"/>
      <c r="DW138" s="164"/>
      <c r="DX138" s="164"/>
      <c r="DY138" s="164"/>
      <c r="DZ138" s="164"/>
      <c r="EA138" s="164"/>
      <c r="EB138" s="164"/>
      <c r="EC138" s="164"/>
      <c r="ED138" s="164"/>
      <c r="EE138" s="164" t="s">
        <v>48</v>
      </c>
      <c r="EF138" s="164"/>
      <c r="EG138" s="164"/>
      <c r="EH138" s="164"/>
      <c r="EI138" s="164"/>
      <c r="EJ138" s="164"/>
      <c r="EK138" s="164"/>
      <c r="EL138" s="164"/>
      <c r="EM138" s="164"/>
      <c r="EN138" s="164"/>
      <c r="EO138" s="164"/>
      <c r="EP138" s="164"/>
      <c r="EQ138" s="164"/>
      <c r="ER138" s="164"/>
      <c r="ES138" s="164"/>
      <c r="ET138" s="164" t="s">
        <v>48</v>
      </c>
      <c r="EU138" s="164"/>
      <c r="EV138" s="164"/>
      <c r="EW138" s="164"/>
      <c r="EX138" s="164"/>
      <c r="EY138" s="164"/>
      <c r="EZ138" s="164"/>
      <c r="FA138" s="164"/>
      <c r="FB138" s="164"/>
      <c r="FC138" s="164"/>
      <c r="FD138" s="164"/>
      <c r="FE138" s="164"/>
      <c r="FF138" s="164"/>
      <c r="FG138" s="164"/>
      <c r="FH138" s="164"/>
      <c r="FI138" s="164"/>
      <c r="FJ138" s="173"/>
    </row>
    <row r="139" spans="1:166" ht="16.5" customHeight="1">
      <c r="A139" s="351" t="s">
        <v>267</v>
      </c>
      <c r="B139" s="352"/>
      <c r="C139" s="352"/>
      <c r="D139" s="352"/>
      <c r="E139" s="352"/>
      <c r="F139" s="352"/>
      <c r="G139" s="352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6" t="s">
        <v>28</v>
      </c>
      <c r="AQ139" s="177" t="s">
        <v>28</v>
      </c>
      <c r="AR139" s="178"/>
      <c r="AS139" s="178"/>
      <c r="AT139" s="178"/>
      <c r="AU139" s="179"/>
      <c r="AV139" s="181" t="s">
        <v>33</v>
      </c>
      <c r="AW139" s="181"/>
      <c r="AX139" s="181"/>
      <c r="AY139" s="181"/>
      <c r="AZ139" s="181"/>
      <c r="BA139" s="181"/>
      <c r="BB139" s="181"/>
      <c r="BC139" s="181"/>
      <c r="BD139" s="181"/>
      <c r="BE139" s="177"/>
      <c r="BF139" s="178"/>
      <c r="BG139" s="178"/>
      <c r="BH139" s="178"/>
      <c r="BI139" s="178"/>
      <c r="BJ139" s="178"/>
      <c r="BK139" s="179"/>
      <c r="BL139" s="164" t="s">
        <v>48</v>
      </c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 t="s">
        <v>48</v>
      </c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 t="s">
        <v>48</v>
      </c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 t="s">
        <v>48</v>
      </c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 t="s">
        <v>48</v>
      </c>
      <c r="EF139" s="164"/>
      <c r="EG139" s="164"/>
      <c r="EH139" s="164"/>
      <c r="EI139" s="164"/>
      <c r="EJ139" s="164"/>
      <c r="EK139" s="164"/>
      <c r="EL139" s="164"/>
      <c r="EM139" s="164"/>
      <c r="EN139" s="164"/>
      <c r="EO139" s="164"/>
      <c r="EP139" s="164"/>
      <c r="EQ139" s="164"/>
      <c r="ER139" s="164"/>
      <c r="ES139" s="164"/>
      <c r="ET139" s="164" t="s">
        <v>48</v>
      </c>
      <c r="EU139" s="164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4"/>
      <c r="FG139" s="164"/>
      <c r="FH139" s="164"/>
      <c r="FI139" s="164"/>
      <c r="FJ139" s="173"/>
    </row>
    <row r="140" spans="1:166" ht="12.75" customHeight="1">
      <c r="A140" s="353" t="s">
        <v>27</v>
      </c>
      <c r="B140" s="354"/>
      <c r="C140" s="354"/>
      <c r="D140" s="354"/>
      <c r="E140" s="354"/>
      <c r="F140" s="354"/>
      <c r="G140" s="354"/>
      <c r="H140" s="354"/>
      <c r="I140" s="354"/>
      <c r="J140" s="354"/>
      <c r="K140" s="354"/>
      <c r="L140" s="354"/>
      <c r="M140" s="354"/>
      <c r="N140" s="354"/>
      <c r="O140" s="354"/>
      <c r="P140" s="354"/>
      <c r="Q140" s="354"/>
      <c r="R140" s="354"/>
      <c r="S140" s="354"/>
      <c r="T140" s="354"/>
      <c r="U140" s="354"/>
      <c r="V140" s="354"/>
      <c r="W140" s="354"/>
      <c r="X140" s="354"/>
      <c r="Y140" s="354"/>
      <c r="Z140" s="354"/>
      <c r="AA140" s="354"/>
      <c r="AB140" s="354"/>
      <c r="AC140" s="354"/>
      <c r="AD140" s="354"/>
      <c r="AE140" s="354"/>
      <c r="AF140" s="354"/>
      <c r="AG140" s="354"/>
      <c r="AH140" s="354"/>
      <c r="AI140" s="354"/>
      <c r="AJ140" s="354"/>
      <c r="AK140" s="354"/>
      <c r="AL140" s="354"/>
      <c r="AM140" s="354"/>
      <c r="AN140" s="354"/>
      <c r="AO140" s="354"/>
      <c r="AP140" s="6"/>
      <c r="AQ140" s="177"/>
      <c r="AR140" s="178"/>
      <c r="AS140" s="178"/>
      <c r="AT140" s="178"/>
      <c r="AU140" s="179"/>
      <c r="AV140" s="181" t="s">
        <v>48</v>
      </c>
      <c r="AW140" s="181"/>
      <c r="AX140" s="181"/>
      <c r="AY140" s="181"/>
      <c r="AZ140" s="181"/>
      <c r="BA140" s="181"/>
      <c r="BB140" s="181"/>
      <c r="BC140" s="181"/>
      <c r="BD140" s="181"/>
      <c r="BE140" s="181"/>
      <c r="BF140" s="181"/>
      <c r="BG140" s="181"/>
      <c r="BH140" s="181"/>
      <c r="BI140" s="181"/>
      <c r="BJ140" s="181"/>
      <c r="BK140" s="181"/>
      <c r="BL140" s="164" t="s">
        <v>48</v>
      </c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 t="s">
        <v>48</v>
      </c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 t="s">
        <v>48</v>
      </c>
      <c r="CX140" s="164"/>
      <c r="CY140" s="164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164"/>
      <c r="DJ140" s="164"/>
      <c r="DK140" s="164"/>
      <c r="DL140" s="164"/>
      <c r="DM140" s="164"/>
      <c r="DN140" s="164" t="s">
        <v>48</v>
      </c>
      <c r="DO140" s="164"/>
      <c r="DP140" s="164"/>
      <c r="DQ140" s="164"/>
      <c r="DR140" s="164"/>
      <c r="DS140" s="164"/>
      <c r="DT140" s="164"/>
      <c r="DU140" s="164"/>
      <c r="DV140" s="164"/>
      <c r="DW140" s="164"/>
      <c r="DX140" s="164"/>
      <c r="DY140" s="164"/>
      <c r="DZ140" s="164"/>
      <c r="EA140" s="164"/>
      <c r="EB140" s="164"/>
      <c r="EC140" s="164"/>
      <c r="ED140" s="164"/>
      <c r="EE140" s="164" t="s">
        <v>48</v>
      </c>
      <c r="EF140" s="164"/>
      <c r="EG140" s="164"/>
      <c r="EH140" s="164"/>
      <c r="EI140" s="164"/>
      <c r="EJ140" s="164"/>
      <c r="EK140" s="164"/>
      <c r="EL140" s="164"/>
      <c r="EM140" s="164"/>
      <c r="EN140" s="164"/>
      <c r="EO140" s="164"/>
      <c r="EP140" s="164"/>
      <c r="EQ140" s="164"/>
      <c r="ER140" s="164"/>
      <c r="ES140" s="164"/>
      <c r="ET140" s="164" t="s">
        <v>48</v>
      </c>
      <c r="EU140" s="164"/>
      <c r="EV140" s="164"/>
      <c r="EW140" s="164"/>
      <c r="EX140" s="164"/>
      <c r="EY140" s="164"/>
      <c r="EZ140" s="164"/>
      <c r="FA140" s="164"/>
      <c r="FB140" s="164"/>
      <c r="FC140" s="164"/>
      <c r="FD140" s="164"/>
      <c r="FE140" s="164"/>
      <c r="FF140" s="164"/>
      <c r="FG140" s="164"/>
      <c r="FH140" s="164"/>
      <c r="FI140" s="164"/>
      <c r="FJ140" s="173"/>
    </row>
    <row r="141" spans="1:166" ht="15" customHeight="1">
      <c r="A141" s="355" t="s">
        <v>32</v>
      </c>
      <c r="B141" s="356"/>
      <c r="C141" s="356"/>
      <c r="D141" s="356"/>
      <c r="E141" s="356"/>
      <c r="F141" s="356"/>
      <c r="G141" s="356"/>
      <c r="H141" s="356"/>
      <c r="I141" s="356"/>
      <c r="J141" s="356"/>
      <c r="K141" s="356"/>
      <c r="L141" s="356"/>
      <c r="M141" s="356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6" t="s">
        <v>29</v>
      </c>
      <c r="AQ141" s="177" t="s">
        <v>29</v>
      </c>
      <c r="AR141" s="178"/>
      <c r="AS141" s="178"/>
      <c r="AT141" s="178"/>
      <c r="AU141" s="179"/>
      <c r="AV141" s="181" t="s">
        <v>268</v>
      </c>
      <c r="AW141" s="181"/>
      <c r="AX141" s="181"/>
      <c r="AY141" s="181"/>
      <c r="AZ141" s="181"/>
      <c r="BA141" s="181"/>
      <c r="BB141" s="181"/>
      <c r="BC141" s="181"/>
      <c r="BD141" s="181"/>
      <c r="BE141" s="177"/>
      <c r="BF141" s="178"/>
      <c r="BG141" s="178"/>
      <c r="BH141" s="178"/>
      <c r="BI141" s="178"/>
      <c r="BJ141" s="178"/>
      <c r="BK141" s="179"/>
      <c r="BL141" s="166">
        <f>-BL143-BL142</f>
        <v>-116933001</v>
      </c>
      <c r="BM141" s="166"/>
      <c r="BN141" s="166"/>
      <c r="BO141" s="166"/>
      <c r="BP141" s="166"/>
      <c r="BQ141" s="166"/>
      <c r="BR141" s="166"/>
      <c r="BS141" s="166"/>
      <c r="BT141" s="166"/>
      <c r="BU141" s="166"/>
      <c r="BV141" s="166"/>
      <c r="BW141" s="166"/>
      <c r="BX141" s="166"/>
      <c r="BY141" s="166"/>
      <c r="BZ141" s="166"/>
      <c r="CA141" s="166"/>
      <c r="CB141" s="166"/>
      <c r="CC141" s="166"/>
      <c r="CD141" s="166"/>
      <c r="CE141" s="166"/>
      <c r="CF141" s="165" t="s">
        <v>33</v>
      </c>
      <c r="CG141" s="165"/>
      <c r="CH141" s="165"/>
      <c r="CI141" s="165"/>
      <c r="CJ141" s="165"/>
      <c r="CK141" s="165"/>
      <c r="CL141" s="165"/>
      <c r="CM141" s="165"/>
      <c r="CN141" s="165"/>
      <c r="CO141" s="165"/>
      <c r="CP141" s="165"/>
      <c r="CQ141" s="165"/>
      <c r="CR141" s="165"/>
      <c r="CS141" s="165"/>
      <c r="CT141" s="165"/>
      <c r="CU141" s="165"/>
      <c r="CV141" s="165"/>
      <c r="CW141" s="165" t="s">
        <v>48</v>
      </c>
      <c r="CX141" s="165"/>
      <c r="CY141" s="165"/>
      <c r="CZ141" s="165"/>
      <c r="DA141" s="165"/>
      <c r="DB141" s="165"/>
      <c r="DC141" s="165"/>
      <c r="DD141" s="165"/>
      <c r="DE141" s="165"/>
      <c r="DF141" s="165"/>
      <c r="DG141" s="165"/>
      <c r="DH141" s="165"/>
      <c r="DI141" s="165"/>
      <c r="DJ141" s="165"/>
      <c r="DK141" s="165"/>
      <c r="DL141" s="165"/>
      <c r="DM141" s="165"/>
      <c r="DN141" s="165" t="s">
        <v>48</v>
      </c>
      <c r="DO141" s="165"/>
      <c r="DP141" s="165"/>
      <c r="DQ141" s="165"/>
      <c r="DR141" s="165"/>
      <c r="DS141" s="165"/>
      <c r="DT141" s="165"/>
      <c r="DU141" s="165"/>
      <c r="DV141" s="165"/>
      <c r="DW141" s="165"/>
      <c r="DX141" s="165"/>
      <c r="DY141" s="165"/>
      <c r="DZ141" s="165"/>
      <c r="EA141" s="165"/>
      <c r="EB141" s="165"/>
      <c r="EC141" s="165"/>
      <c r="ED141" s="165"/>
      <c r="EE141" s="166">
        <f>-EE143-EE142</f>
        <v>-52604067.94000001</v>
      </c>
      <c r="EF141" s="166"/>
      <c r="EG141" s="166"/>
      <c r="EH141" s="166"/>
      <c r="EI141" s="166"/>
      <c r="EJ141" s="166"/>
      <c r="EK141" s="166"/>
      <c r="EL141" s="166"/>
      <c r="EM141" s="166"/>
      <c r="EN141" s="166"/>
      <c r="EO141" s="166"/>
      <c r="EP141" s="166"/>
      <c r="EQ141" s="166"/>
      <c r="ER141" s="166"/>
      <c r="ES141" s="166"/>
      <c r="ET141" s="165" t="s">
        <v>48</v>
      </c>
      <c r="EU141" s="165"/>
      <c r="EV141" s="165"/>
      <c r="EW141" s="165"/>
      <c r="EX141" s="165"/>
      <c r="EY141" s="165"/>
      <c r="EZ141" s="165"/>
      <c r="FA141" s="165"/>
      <c r="FB141" s="165"/>
      <c r="FC141" s="165"/>
      <c r="FD141" s="165"/>
      <c r="FE141" s="165"/>
      <c r="FF141" s="165"/>
      <c r="FG141" s="165"/>
      <c r="FH141" s="165"/>
      <c r="FI141" s="165"/>
      <c r="FJ141" s="167"/>
    </row>
    <row r="142" spans="1:166" ht="16.5" customHeight="1">
      <c r="A142" s="351" t="s">
        <v>93</v>
      </c>
      <c r="B142" s="352"/>
      <c r="C142" s="352"/>
      <c r="D142" s="352"/>
      <c r="E142" s="352"/>
      <c r="F142" s="352"/>
      <c r="G142" s="352"/>
      <c r="H142" s="352"/>
      <c r="I142" s="352"/>
      <c r="J142" s="352"/>
      <c r="K142" s="352"/>
      <c r="L142" s="352"/>
      <c r="M142" s="352"/>
      <c r="N142" s="352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52"/>
      <c r="AC142" s="352"/>
      <c r="AD142" s="352"/>
      <c r="AE142" s="352"/>
      <c r="AF142" s="352"/>
      <c r="AG142" s="352"/>
      <c r="AH142" s="352"/>
      <c r="AI142" s="352"/>
      <c r="AJ142" s="352"/>
      <c r="AK142" s="352"/>
      <c r="AL142" s="352"/>
      <c r="AM142" s="352"/>
      <c r="AN142" s="352"/>
      <c r="AO142" s="352"/>
      <c r="AP142" s="20" t="s">
        <v>34</v>
      </c>
      <c r="AQ142" s="177" t="s">
        <v>34</v>
      </c>
      <c r="AR142" s="178"/>
      <c r="AS142" s="178"/>
      <c r="AT142" s="178"/>
      <c r="AU142" s="179"/>
      <c r="AV142" s="181" t="s">
        <v>269</v>
      </c>
      <c r="AW142" s="181"/>
      <c r="AX142" s="181"/>
      <c r="AY142" s="181"/>
      <c r="AZ142" s="181"/>
      <c r="BA142" s="181"/>
      <c r="BB142" s="181"/>
      <c r="BC142" s="181"/>
      <c r="BD142" s="181"/>
      <c r="BE142" s="177"/>
      <c r="BF142" s="178"/>
      <c r="BG142" s="178"/>
      <c r="BH142" s="178"/>
      <c r="BI142" s="178"/>
      <c r="BJ142" s="178"/>
      <c r="BK142" s="179"/>
      <c r="BL142" s="166">
        <f>-BK19</f>
        <v>-293219841</v>
      </c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6"/>
      <c r="CD142" s="166"/>
      <c r="CE142" s="166"/>
      <c r="CF142" s="165" t="s">
        <v>33</v>
      </c>
      <c r="CG142" s="165"/>
      <c r="CH142" s="165"/>
      <c r="CI142" s="165"/>
      <c r="CJ142" s="165"/>
      <c r="CK142" s="165"/>
      <c r="CL142" s="165"/>
      <c r="CM142" s="165"/>
      <c r="CN142" s="165"/>
      <c r="CO142" s="165"/>
      <c r="CP142" s="165"/>
      <c r="CQ142" s="165"/>
      <c r="CR142" s="165"/>
      <c r="CS142" s="165"/>
      <c r="CT142" s="165"/>
      <c r="CU142" s="165"/>
      <c r="CV142" s="165"/>
      <c r="CW142" s="165" t="s">
        <v>48</v>
      </c>
      <c r="CX142" s="165"/>
      <c r="CY142" s="165"/>
      <c r="CZ142" s="165"/>
      <c r="DA142" s="165"/>
      <c r="DB142" s="165"/>
      <c r="DC142" s="165"/>
      <c r="DD142" s="165"/>
      <c r="DE142" s="165"/>
      <c r="DF142" s="165"/>
      <c r="DG142" s="165"/>
      <c r="DH142" s="165"/>
      <c r="DI142" s="165"/>
      <c r="DJ142" s="165"/>
      <c r="DK142" s="165"/>
      <c r="DL142" s="165"/>
      <c r="DM142" s="165"/>
      <c r="DN142" s="165" t="s">
        <v>48</v>
      </c>
      <c r="DO142" s="165"/>
      <c r="DP142" s="165"/>
      <c r="DQ142" s="165"/>
      <c r="DR142" s="165"/>
      <c r="DS142" s="165"/>
      <c r="DT142" s="165"/>
      <c r="DU142" s="165"/>
      <c r="DV142" s="165"/>
      <c r="DW142" s="165"/>
      <c r="DX142" s="165"/>
      <c r="DY142" s="165"/>
      <c r="DZ142" s="165"/>
      <c r="EA142" s="165"/>
      <c r="EB142" s="165"/>
      <c r="EC142" s="165"/>
      <c r="ED142" s="165"/>
      <c r="EE142" s="166">
        <f>-EE19</f>
        <v>-125203740.08</v>
      </c>
      <c r="EF142" s="166"/>
      <c r="EG142" s="166"/>
      <c r="EH142" s="166"/>
      <c r="EI142" s="166"/>
      <c r="EJ142" s="166"/>
      <c r="EK142" s="166"/>
      <c r="EL142" s="166"/>
      <c r="EM142" s="166"/>
      <c r="EN142" s="166"/>
      <c r="EO142" s="166"/>
      <c r="EP142" s="166"/>
      <c r="EQ142" s="166"/>
      <c r="ER142" s="166"/>
      <c r="ES142" s="166"/>
      <c r="ET142" s="165" t="s">
        <v>33</v>
      </c>
      <c r="EU142" s="165"/>
      <c r="EV142" s="165"/>
      <c r="EW142" s="165"/>
      <c r="EX142" s="165"/>
      <c r="EY142" s="165"/>
      <c r="EZ142" s="165"/>
      <c r="FA142" s="165"/>
      <c r="FB142" s="165"/>
      <c r="FC142" s="165"/>
      <c r="FD142" s="165"/>
      <c r="FE142" s="165"/>
      <c r="FF142" s="165"/>
      <c r="FG142" s="165"/>
      <c r="FH142" s="165"/>
      <c r="FI142" s="165"/>
      <c r="FJ142" s="167"/>
    </row>
    <row r="143" spans="1:166" ht="18.75" customHeight="1">
      <c r="A143" s="351" t="s">
        <v>94</v>
      </c>
      <c r="B143" s="352"/>
      <c r="C143" s="352"/>
      <c r="D143" s="352"/>
      <c r="E143" s="352"/>
      <c r="F143" s="352"/>
      <c r="G143" s="352"/>
      <c r="H143" s="352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Y143" s="352"/>
      <c r="Z143" s="352"/>
      <c r="AA143" s="352"/>
      <c r="AB143" s="352"/>
      <c r="AC143" s="352"/>
      <c r="AD143" s="352"/>
      <c r="AE143" s="352"/>
      <c r="AF143" s="352"/>
      <c r="AG143" s="352"/>
      <c r="AH143" s="352"/>
      <c r="AI143" s="352"/>
      <c r="AJ143" s="352"/>
      <c r="AK143" s="352"/>
      <c r="AL143" s="352"/>
      <c r="AM143" s="352"/>
      <c r="AN143" s="352"/>
      <c r="AO143" s="352"/>
      <c r="AP143" s="20" t="s">
        <v>35</v>
      </c>
      <c r="AQ143" s="177" t="s">
        <v>35</v>
      </c>
      <c r="AR143" s="178"/>
      <c r="AS143" s="178"/>
      <c r="AT143" s="178"/>
      <c r="AU143" s="179"/>
      <c r="AV143" s="181" t="s">
        <v>270</v>
      </c>
      <c r="AW143" s="181"/>
      <c r="AX143" s="181"/>
      <c r="AY143" s="181"/>
      <c r="AZ143" s="181"/>
      <c r="BA143" s="181"/>
      <c r="BB143" s="181"/>
      <c r="BC143" s="181"/>
      <c r="BD143" s="181"/>
      <c r="BE143" s="177"/>
      <c r="BF143" s="178"/>
      <c r="BG143" s="178"/>
      <c r="BH143" s="178"/>
      <c r="BI143" s="178"/>
      <c r="BJ143" s="178"/>
      <c r="BK143" s="179"/>
      <c r="BL143" s="166">
        <f>BC48</f>
        <v>410152842</v>
      </c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6"/>
      <c r="CA143" s="166"/>
      <c r="CB143" s="166"/>
      <c r="CC143" s="166"/>
      <c r="CD143" s="166"/>
      <c r="CE143" s="166"/>
      <c r="CF143" s="165" t="s">
        <v>33</v>
      </c>
      <c r="CG143" s="165"/>
      <c r="CH143" s="165"/>
      <c r="CI143" s="165"/>
      <c r="CJ143" s="165"/>
      <c r="CK143" s="165"/>
      <c r="CL143" s="165"/>
      <c r="CM143" s="165"/>
      <c r="CN143" s="165"/>
      <c r="CO143" s="165"/>
      <c r="CP143" s="165"/>
      <c r="CQ143" s="165"/>
      <c r="CR143" s="165"/>
      <c r="CS143" s="165"/>
      <c r="CT143" s="165"/>
      <c r="CU143" s="165"/>
      <c r="CV143" s="165"/>
      <c r="CW143" s="165" t="s">
        <v>48</v>
      </c>
      <c r="CX143" s="165"/>
      <c r="CY143" s="165"/>
      <c r="CZ143" s="165"/>
      <c r="DA143" s="165"/>
      <c r="DB143" s="165"/>
      <c r="DC143" s="165"/>
      <c r="DD143" s="165"/>
      <c r="DE143" s="165"/>
      <c r="DF143" s="165"/>
      <c r="DG143" s="165"/>
      <c r="DH143" s="165"/>
      <c r="DI143" s="165"/>
      <c r="DJ143" s="165"/>
      <c r="DK143" s="165"/>
      <c r="DL143" s="165"/>
      <c r="DM143" s="165"/>
      <c r="DN143" s="165" t="s">
        <v>48</v>
      </c>
      <c r="DO143" s="165"/>
      <c r="DP143" s="165"/>
      <c r="DQ143" s="165"/>
      <c r="DR143" s="165"/>
      <c r="DS143" s="165"/>
      <c r="DT143" s="165"/>
      <c r="DU143" s="165"/>
      <c r="DV143" s="165"/>
      <c r="DW143" s="165"/>
      <c r="DX143" s="165"/>
      <c r="DY143" s="165"/>
      <c r="DZ143" s="165"/>
      <c r="EA143" s="165"/>
      <c r="EB143" s="165"/>
      <c r="EC143" s="165"/>
      <c r="ED143" s="165"/>
      <c r="EE143" s="166">
        <f>DX48</f>
        <v>177807808.02</v>
      </c>
      <c r="EF143" s="166"/>
      <c r="EG143" s="166"/>
      <c r="EH143" s="166"/>
      <c r="EI143" s="166"/>
      <c r="EJ143" s="166"/>
      <c r="EK143" s="166"/>
      <c r="EL143" s="166"/>
      <c r="EM143" s="166"/>
      <c r="EN143" s="166"/>
      <c r="EO143" s="166"/>
      <c r="EP143" s="166"/>
      <c r="EQ143" s="166"/>
      <c r="ER143" s="166"/>
      <c r="ES143" s="166"/>
      <c r="ET143" s="165" t="s">
        <v>33</v>
      </c>
      <c r="EU143" s="165"/>
      <c r="EV143" s="165"/>
      <c r="EW143" s="165"/>
      <c r="EX143" s="165"/>
      <c r="EY143" s="165"/>
      <c r="EZ143" s="165"/>
      <c r="FA143" s="165"/>
      <c r="FB143" s="165"/>
      <c r="FC143" s="165"/>
      <c r="FD143" s="165"/>
      <c r="FE143" s="165"/>
      <c r="FF143" s="165"/>
      <c r="FG143" s="165"/>
      <c r="FH143" s="165"/>
      <c r="FI143" s="165"/>
      <c r="FJ143" s="167"/>
    </row>
    <row r="144" spans="1:166" ht="25.5" customHeight="1">
      <c r="A144" s="349" t="s">
        <v>36</v>
      </c>
      <c r="B144" s="350"/>
      <c r="C144" s="350"/>
      <c r="D144" s="350"/>
      <c r="E144" s="350"/>
      <c r="F144" s="350"/>
      <c r="G144" s="350"/>
      <c r="H144" s="350"/>
      <c r="I144" s="350"/>
      <c r="J144" s="350"/>
      <c r="K144" s="350"/>
      <c r="L144" s="350"/>
      <c r="M144" s="350"/>
      <c r="N144" s="350"/>
      <c r="O144" s="350"/>
      <c r="P144" s="350"/>
      <c r="Q144" s="350"/>
      <c r="R144" s="350"/>
      <c r="S144" s="350"/>
      <c r="T144" s="350"/>
      <c r="U144" s="350"/>
      <c r="V144" s="350"/>
      <c r="W144" s="350"/>
      <c r="X144" s="350"/>
      <c r="Y144" s="350"/>
      <c r="Z144" s="350"/>
      <c r="AA144" s="350"/>
      <c r="AB144" s="350"/>
      <c r="AC144" s="350"/>
      <c r="AD144" s="350"/>
      <c r="AE144" s="350"/>
      <c r="AF144" s="350"/>
      <c r="AG144" s="350"/>
      <c r="AH144" s="350"/>
      <c r="AI144" s="350"/>
      <c r="AJ144" s="350"/>
      <c r="AK144" s="350"/>
      <c r="AL144" s="350"/>
      <c r="AM144" s="350"/>
      <c r="AN144" s="350"/>
      <c r="AO144" s="350"/>
      <c r="AP144" s="20" t="s">
        <v>30</v>
      </c>
      <c r="AQ144" s="177" t="s">
        <v>30</v>
      </c>
      <c r="AR144" s="178"/>
      <c r="AS144" s="178"/>
      <c r="AT144" s="178"/>
      <c r="AU144" s="179"/>
      <c r="AV144" s="165" t="s">
        <v>33</v>
      </c>
      <c r="AW144" s="165"/>
      <c r="AX144" s="165"/>
      <c r="AY144" s="165"/>
      <c r="AZ144" s="165"/>
      <c r="BA144" s="165"/>
      <c r="BB144" s="165"/>
      <c r="BC144" s="165"/>
      <c r="BD144" s="165"/>
      <c r="BE144" s="323"/>
      <c r="BF144" s="324"/>
      <c r="BG144" s="324"/>
      <c r="BH144" s="324"/>
      <c r="BI144" s="324"/>
      <c r="BJ144" s="324"/>
      <c r="BK144" s="325"/>
      <c r="BL144" s="165" t="s">
        <v>33</v>
      </c>
      <c r="BM144" s="165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165"/>
      <c r="BZ144" s="165"/>
      <c r="CA144" s="165"/>
      <c r="CB144" s="165"/>
      <c r="CC144" s="165"/>
      <c r="CD144" s="165"/>
      <c r="CE144" s="165"/>
      <c r="CF144" s="166">
        <f>SUM(CF145)</f>
        <v>-52606226.94000001</v>
      </c>
      <c r="CG144" s="166"/>
      <c r="CH144" s="166"/>
      <c r="CI144" s="166"/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5" t="s">
        <v>48</v>
      </c>
      <c r="CX144" s="165"/>
      <c r="CY144" s="165"/>
      <c r="CZ144" s="165"/>
      <c r="DA144" s="165"/>
      <c r="DB144" s="165"/>
      <c r="DC144" s="165"/>
      <c r="DD144" s="165"/>
      <c r="DE144" s="165"/>
      <c r="DF144" s="165"/>
      <c r="DG144" s="165"/>
      <c r="DH144" s="165"/>
      <c r="DI144" s="165"/>
      <c r="DJ144" s="165"/>
      <c r="DK144" s="165"/>
      <c r="DL144" s="165"/>
      <c r="DM144" s="165"/>
      <c r="DN144" s="165" t="s">
        <v>48</v>
      </c>
      <c r="DO144" s="165"/>
      <c r="DP144" s="165"/>
      <c r="DQ144" s="165"/>
      <c r="DR144" s="165"/>
      <c r="DS144" s="165"/>
      <c r="DT144" s="165"/>
      <c r="DU144" s="165"/>
      <c r="DV144" s="165"/>
      <c r="DW144" s="165"/>
      <c r="DX144" s="165"/>
      <c r="DY144" s="165"/>
      <c r="DZ144" s="165"/>
      <c r="EA144" s="165"/>
      <c r="EB144" s="165"/>
      <c r="EC144" s="165"/>
      <c r="ED144" s="165"/>
      <c r="EE144" s="166">
        <f>SUM(CF144)</f>
        <v>-52606226.94000001</v>
      </c>
      <c r="EF144" s="166"/>
      <c r="EG144" s="166"/>
      <c r="EH144" s="166"/>
      <c r="EI144" s="166"/>
      <c r="EJ144" s="166"/>
      <c r="EK144" s="166"/>
      <c r="EL144" s="166"/>
      <c r="EM144" s="166"/>
      <c r="EN144" s="166"/>
      <c r="EO144" s="166"/>
      <c r="EP144" s="166"/>
      <c r="EQ144" s="166"/>
      <c r="ER144" s="166"/>
      <c r="ES144" s="166"/>
      <c r="ET144" s="165" t="s">
        <v>33</v>
      </c>
      <c r="EU144" s="165"/>
      <c r="EV144" s="165"/>
      <c r="EW144" s="165"/>
      <c r="EX144" s="165"/>
      <c r="EY144" s="165"/>
      <c r="EZ144" s="165"/>
      <c r="FA144" s="165"/>
      <c r="FB144" s="165"/>
      <c r="FC144" s="165"/>
      <c r="FD144" s="165"/>
      <c r="FE144" s="165"/>
      <c r="FF144" s="165"/>
      <c r="FG144" s="165"/>
      <c r="FH144" s="165"/>
      <c r="FI144" s="165"/>
      <c r="FJ144" s="167"/>
    </row>
    <row r="145" spans="1:166" ht="34.5" customHeight="1">
      <c r="A145" s="337" t="s">
        <v>95</v>
      </c>
      <c r="B145" s="338"/>
      <c r="C145" s="338"/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  <c r="AA145" s="338"/>
      <c r="AB145" s="338"/>
      <c r="AC145" s="338"/>
      <c r="AD145" s="338"/>
      <c r="AE145" s="338"/>
      <c r="AF145" s="338"/>
      <c r="AG145" s="338"/>
      <c r="AH145" s="338"/>
      <c r="AI145" s="338"/>
      <c r="AJ145" s="338"/>
      <c r="AK145" s="338"/>
      <c r="AL145" s="338"/>
      <c r="AM145" s="338"/>
      <c r="AN145" s="338"/>
      <c r="AO145" s="338"/>
      <c r="AP145" s="20" t="s">
        <v>37</v>
      </c>
      <c r="AQ145" s="177" t="s">
        <v>37</v>
      </c>
      <c r="AR145" s="178"/>
      <c r="AS145" s="178"/>
      <c r="AT145" s="178"/>
      <c r="AU145" s="179"/>
      <c r="AV145" s="165" t="s">
        <v>33</v>
      </c>
      <c r="AW145" s="165"/>
      <c r="AX145" s="165"/>
      <c r="AY145" s="165"/>
      <c r="AZ145" s="165"/>
      <c r="BA145" s="165"/>
      <c r="BB145" s="165"/>
      <c r="BC145" s="165"/>
      <c r="BD145" s="165"/>
      <c r="BE145" s="323"/>
      <c r="BF145" s="324"/>
      <c r="BG145" s="324"/>
      <c r="BH145" s="324"/>
      <c r="BI145" s="324"/>
      <c r="BJ145" s="324"/>
      <c r="BK145" s="325"/>
      <c r="BL145" s="165" t="s">
        <v>33</v>
      </c>
      <c r="BM145" s="165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6">
        <f>-SUM(CF146+CF147)</f>
        <v>-52606226.94000001</v>
      </c>
      <c r="CG145" s="166"/>
      <c r="CH145" s="166"/>
      <c r="CI145" s="166"/>
      <c r="CJ145" s="166"/>
      <c r="CK145" s="166"/>
      <c r="CL145" s="166"/>
      <c r="CM145" s="166"/>
      <c r="CN145" s="166"/>
      <c r="CO145" s="166"/>
      <c r="CP145" s="166"/>
      <c r="CQ145" s="166"/>
      <c r="CR145" s="166"/>
      <c r="CS145" s="166"/>
      <c r="CT145" s="166"/>
      <c r="CU145" s="166"/>
      <c r="CV145" s="166"/>
      <c r="CW145" s="165" t="s">
        <v>33</v>
      </c>
      <c r="CX145" s="165"/>
      <c r="CY145" s="165"/>
      <c r="CZ145" s="165"/>
      <c r="DA145" s="165"/>
      <c r="DB145" s="165"/>
      <c r="DC145" s="165"/>
      <c r="DD145" s="165"/>
      <c r="DE145" s="165"/>
      <c r="DF145" s="165"/>
      <c r="DG145" s="165"/>
      <c r="DH145" s="165"/>
      <c r="DI145" s="165"/>
      <c r="DJ145" s="165"/>
      <c r="DK145" s="165"/>
      <c r="DL145" s="165"/>
      <c r="DM145" s="165"/>
      <c r="DN145" s="165" t="s">
        <v>48</v>
      </c>
      <c r="DO145" s="165"/>
      <c r="DP145" s="165"/>
      <c r="DQ145" s="165"/>
      <c r="DR145" s="165"/>
      <c r="DS145" s="165"/>
      <c r="DT145" s="165"/>
      <c r="DU145" s="165"/>
      <c r="DV145" s="165"/>
      <c r="DW145" s="165"/>
      <c r="DX145" s="165"/>
      <c r="DY145" s="165"/>
      <c r="DZ145" s="165"/>
      <c r="EA145" s="165"/>
      <c r="EB145" s="165"/>
      <c r="EC145" s="165"/>
      <c r="ED145" s="165"/>
      <c r="EE145" s="166">
        <f>SUM(CF145)</f>
        <v>-52606226.94000001</v>
      </c>
      <c r="EF145" s="166"/>
      <c r="EG145" s="166"/>
      <c r="EH145" s="166"/>
      <c r="EI145" s="166"/>
      <c r="EJ145" s="166"/>
      <c r="EK145" s="166"/>
      <c r="EL145" s="166"/>
      <c r="EM145" s="166"/>
      <c r="EN145" s="166"/>
      <c r="EO145" s="166"/>
      <c r="EP145" s="166"/>
      <c r="EQ145" s="166"/>
      <c r="ER145" s="166"/>
      <c r="ES145" s="166"/>
      <c r="ET145" s="165" t="s">
        <v>33</v>
      </c>
      <c r="EU145" s="165"/>
      <c r="EV145" s="165"/>
      <c r="EW145" s="165"/>
      <c r="EX145" s="165"/>
      <c r="EY145" s="165"/>
      <c r="EZ145" s="165"/>
      <c r="FA145" s="165"/>
      <c r="FB145" s="165"/>
      <c r="FC145" s="165"/>
      <c r="FD145" s="165"/>
      <c r="FE145" s="165"/>
      <c r="FF145" s="165"/>
      <c r="FG145" s="165"/>
      <c r="FH145" s="165"/>
      <c r="FI145" s="165"/>
      <c r="FJ145" s="167"/>
    </row>
    <row r="146" spans="1:166" ht="33" customHeight="1">
      <c r="A146" s="337" t="s">
        <v>38</v>
      </c>
      <c r="B146" s="338"/>
      <c r="C146" s="338"/>
      <c r="D146" s="338"/>
      <c r="E146" s="338"/>
      <c r="F146" s="338"/>
      <c r="G146" s="338"/>
      <c r="H146" s="338"/>
      <c r="I146" s="338"/>
      <c r="J146" s="338"/>
      <c r="K146" s="338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38"/>
      <c r="AB146" s="338"/>
      <c r="AC146" s="338"/>
      <c r="AD146" s="338"/>
      <c r="AE146" s="338"/>
      <c r="AF146" s="338"/>
      <c r="AG146" s="338"/>
      <c r="AH146" s="338"/>
      <c r="AI146" s="338"/>
      <c r="AJ146" s="338"/>
      <c r="AK146" s="338"/>
      <c r="AL146" s="338"/>
      <c r="AM146" s="338"/>
      <c r="AN146" s="338"/>
      <c r="AO146" s="338"/>
      <c r="AP146" s="26" t="s">
        <v>39</v>
      </c>
      <c r="AQ146" s="339" t="s">
        <v>39</v>
      </c>
      <c r="AR146" s="340"/>
      <c r="AS146" s="340"/>
      <c r="AT146" s="340"/>
      <c r="AU146" s="341"/>
      <c r="AV146" s="321" t="s">
        <v>33</v>
      </c>
      <c r="AW146" s="321"/>
      <c r="AX146" s="321"/>
      <c r="AY146" s="321"/>
      <c r="AZ146" s="321"/>
      <c r="BA146" s="321"/>
      <c r="BB146" s="321"/>
      <c r="BC146" s="321"/>
      <c r="BD146" s="321"/>
      <c r="BE146" s="326"/>
      <c r="BF146" s="327"/>
      <c r="BG146" s="327"/>
      <c r="BH146" s="327"/>
      <c r="BI146" s="327"/>
      <c r="BJ146" s="327"/>
      <c r="BK146" s="328"/>
      <c r="BL146" s="321" t="s">
        <v>33</v>
      </c>
      <c r="BM146" s="321"/>
      <c r="BN146" s="321"/>
      <c r="BO146" s="321"/>
      <c r="BP146" s="321"/>
      <c r="BQ146" s="321"/>
      <c r="BR146" s="321"/>
      <c r="BS146" s="321"/>
      <c r="BT146" s="321"/>
      <c r="BU146" s="321"/>
      <c r="BV146" s="321"/>
      <c r="BW146" s="321"/>
      <c r="BX146" s="321"/>
      <c r="BY146" s="321"/>
      <c r="BZ146" s="321"/>
      <c r="CA146" s="321"/>
      <c r="CB146" s="321"/>
      <c r="CC146" s="321"/>
      <c r="CD146" s="321"/>
      <c r="CE146" s="321"/>
      <c r="CF146" s="320">
        <f>SUM(-CF19)</f>
        <v>-125201581.08</v>
      </c>
      <c r="CG146" s="320"/>
      <c r="CH146" s="320"/>
      <c r="CI146" s="320"/>
      <c r="CJ146" s="320"/>
      <c r="CK146" s="320"/>
      <c r="CL146" s="320"/>
      <c r="CM146" s="320"/>
      <c r="CN146" s="320"/>
      <c r="CO146" s="320"/>
      <c r="CP146" s="320"/>
      <c r="CQ146" s="320"/>
      <c r="CR146" s="320"/>
      <c r="CS146" s="320"/>
      <c r="CT146" s="320"/>
      <c r="CU146" s="320"/>
      <c r="CV146" s="320"/>
      <c r="CW146" s="321" t="s">
        <v>48</v>
      </c>
      <c r="CX146" s="321"/>
      <c r="CY146" s="321"/>
      <c r="CZ146" s="321"/>
      <c r="DA146" s="321"/>
      <c r="DB146" s="321"/>
      <c r="DC146" s="321"/>
      <c r="DD146" s="321"/>
      <c r="DE146" s="321"/>
      <c r="DF146" s="321"/>
      <c r="DG146" s="321"/>
      <c r="DH146" s="321"/>
      <c r="DI146" s="321"/>
      <c r="DJ146" s="321"/>
      <c r="DK146" s="321"/>
      <c r="DL146" s="321"/>
      <c r="DM146" s="321"/>
      <c r="DN146" s="321" t="s">
        <v>33</v>
      </c>
      <c r="DO146" s="321"/>
      <c r="DP146" s="321"/>
      <c r="DQ146" s="321"/>
      <c r="DR146" s="321"/>
      <c r="DS146" s="321"/>
      <c r="DT146" s="321"/>
      <c r="DU146" s="321"/>
      <c r="DV146" s="321"/>
      <c r="DW146" s="321"/>
      <c r="DX146" s="321"/>
      <c r="DY146" s="321"/>
      <c r="DZ146" s="321"/>
      <c r="EA146" s="321"/>
      <c r="EB146" s="321"/>
      <c r="EC146" s="321"/>
      <c r="ED146" s="321"/>
      <c r="EE146" s="320">
        <f>SUM(CF146)</f>
        <v>-125201581.08</v>
      </c>
      <c r="EF146" s="320"/>
      <c r="EG146" s="320"/>
      <c r="EH146" s="320"/>
      <c r="EI146" s="320"/>
      <c r="EJ146" s="320"/>
      <c r="EK146" s="320"/>
      <c r="EL146" s="320"/>
      <c r="EM146" s="320"/>
      <c r="EN146" s="320"/>
      <c r="EO146" s="320"/>
      <c r="EP146" s="320"/>
      <c r="EQ146" s="320"/>
      <c r="ER146" s="320"/>
      <c r="ES146" s="320"/>
      <c r="ET146" s="321" t="s">
        <v>33</v>
      </c>
      <c r="EU146" s="321"/>
      <c r="EV146" s="321"/>
      <c r="EW146" s="321"/>
      <c r="EX146" s="321"/>
      <c r="EY146" s="321"/>
      <c r="EZ146" s="321"/>
      <c r="FA146" s="321"/>
      <c r="FB146" s="321"/>
      <c r="FC146" s="321"/>
      <c r="FD146" s="321"/>
      <c r="FE146" s="321"/>
      <c r="FF146" s="321"/>
      <c r="FG146" s="321"/>
      <c r="FH146" s="321"/>
      <c r="FI146" s="321"/>
      <c r="FJ146" s="322"/>
    </row>
    <row r="147" spans="1:166" ht="24.75" customHeight="1">
      <c r="A147" s="349" t="s">
        <v>40</v>
      </c>
      <c r="B147" s="350"/>
      <c r="C147" s="350"/>
      <c r="D147" s="350"/>
      <c r="E147" s="350"/>
      <c r="F147" s="350"/>
      <c r="G147" s="350"/>
      <c r="H147" s="350"/>
      <c r="I147" s="350"/>
      <c r="J147" s="350"/>
      <c r="K147" s="350"/>
      <c r="L147" s="350"/>
      <c r="M147" s="350"/>
      <c r="N147" s="350"/>
      <c r="O147" s="350"/>
      <c r="P147" s="350"/>
      <c r="Q147" s="350"/>
      <c r="R147" s="350"/>
      <c r="S147" s="350"/>
      <c r="T147" s="350"/>
      <c r="U147" s="350"/>
      <c r="V147" s="350"/>
      <c r="W147" s="350"/>
      <c r="X147" s="350"/>
      <c r="Y147" s="350"/>
      <c r="Z147" s="350"/>
      <c r="AA147" s="350"/>
      <c r="AB147" s="350"/>
      <c r="AC147" s="350"/>
      <c r="AD147" s="350"/>
      <c r="AE147" s="350"/>
      <c r="AF147" s="350"/>
      <c r="AG147" s="350"/>
      <c r="AH147" s="350"/>
      <c r="AI147" s="350"/>
      <c r="AJ147" s="350"/>
      <c r="AK147" s="350"/>
      <c r="AL147" s="350"/>
      <c r="AM147" s="350"/>
      <c r="AN147" s="350"/>
      <c r="AO147" s="350"/>
      <c r="AP147" s="26" t="s">
        <v>41</v>
      </c>
      <c r="AQ147" s="339" t="s">
        <v>41</v>
      </c>
      <c r="AR147" s="340"/>
      <c r="AS147" s="340"/>
      <c r="AT147" s="340"/>
      <c r="AU147" s="341"/>
      <c r="AV147" s="321" t="s">
        <v>33</v>
      </c>
      <c r="AW147" s="321"/>
      <c r="AX147" s="321"/>
      <c r="AY147" s="321"/>
      <c r="AZ147" s="321"/>
      <c r="BA147" s="321"/>
      <c r="BB147" s="321"/>
      <c r="BC147" s="321"/>
      <c r="BD147" s="321"/>
      <c r="BE147" s="326"/>
      <c r="BF147" s="327"/>
      <c r="BG147" s="327"/>
      <c r="BH147" s="327"/>
      <c r="BI147" s="327"/>
      <c r="BJ147" s="327"/>
      <c r="BK147" s="328"/>
      <c r="BL147" s="321" t="s">
        <v>33</v>
      </c>
      <c r="BM147" s="321"/>
      <c r="BN147" s="321"/>
      <c r="BO147" s="321"/>
      <c r="BP147" s="321"/>
      <c r="BQ147" s="321"/>
      <c r="BR147" s="321"/>
      <c r="BS147" s="321"/>
      <c r="BT147" s="321"/>
      <c r="BU147" s="321"/>
      <c r="BV147" s="321"/>
      <c r="BW147" s="321"/>
      <c r="BX147" s="321"/>
      <c r="BY147" s="321"/>
      <c r="BZ147" s="321"/>
      <c r="CA147" s="321"/>
      <c r="CB147" s="321"/>
      <c r="CC147" s="321"/>
      <c r="CD147" s="321"/>
      <c r="CE147" s="321"/>
      <c r="CF147" s="320">
        <f>CH48</f>
        <v>177807808.02</v>
      </c>
      <c r="CG147" s="320"/>
      <c r="CH147" s="320"/>
      <c r="CI147" s="320"/>
      <c r="CJ147" s="320"/>
      <c r="CK147" s="320"/>
      <c r="CL147" s="320"/>
      <c r="CM147" s="320"/>
      <c r="CN147" s="320"/>
      <c r="CO147" s="320"/>
      <c r="CP147" s="320"/>
      <c r="CQ147" s="320"/>
      <c r="CR147" s="320"/>
      <c r="CS147" s="320"/>
      <c r="CT147" s="320"/>
      <c r="CU147" s="320"/>
      <c r="CV147" s="320"/>
      <c r="CW147" s="321" t="s">
        <v>33</v>
      </c>
      <c r="CX147" s="321"/>
      <c r="CY147" s="321"/>
      <c r="CZ147" s="321"/>
      <c r="DA147" s="321"/>
      <c r="DB147" s="321"/>
      <c r="DC147" s="321"/>
      <c r="DD147" s="321"/>
      <c r="DE147" s="321"/>
      <c r="DF147" s="321"/>
      <c r="DG147" s="321"/>
      <c r="DH147" s="321"/>
      <c r="DI147" s="321"/>
      <c r="DJ147" s="321"/>
      <c r="DK147" s="321"/>
      <c r="DL147" s="321"/>
      <c r="DM147" s="321"/>
      <c r="DN147" s="321" t="s">
        <v>48</v>
      </c>
      <c r="DO147" s="321"/>
      <c r="DP147" s="321"/>
      <c r="DQ147" s="321"/>
      <c r="DR147" s="321"/>
      <c r="DS147" s="321"/>
      <c r="DT147" s="321"/>
      <c r="DU147" s="321"/>
      <c r="DV147" s="321"/>
      <c r="DW147" s="321"/>
      <c r="DX147" s="321"/>
      <c r="DY147" s="321"/>
      <c r="DZ147" s="321"/>
      <c r="EA147" s="321"/>
      <c r="EB147" s="321"/>
      <c r="EC147" s="321"/>
      <c r="ED147" s="321"/>
      <c r="EE147" s="320">
        <f>SUM(CF147)</f>
        <v>177807808.02</v>
      </c>
      <c r="EF147" s="320"/>
      <c r="EG147" s="320"/>
      <c r="EH147" s="320"/>
      <c r="EI147" s="320"/>
      <c r="EJ147" s="320"/>
      <c r="EK147" s="320"/>
      <c r="EL147" s="320"/>
      <c r="EM147" s="320"/>
      <c r="EN147" s="320"/>
      <c r="EO147" s="320"/>
      <c r="EP147" s="320"/>
      <c r="EQ147" s="320"/>
      <c r="ER147" s="320"/>
      <c r="ES147" s="320"/>
      <c r="ET147" s="321" t="s">
        <v>33</v>
      </c>
      <c r="EU147" s="321"/>
      <c r="EV147" s="321"/>
      <c r="EW147" s="321"/>
      <c r="EX147" s="321"/>
      <c r="EY147" s="321"/>
      <c r="EZ147" s="321"/>
      <c r="FA147" s="321"/>
      <c r="FB147" s="321"/>
      <c r="FC147" s="321"/>
      <c r="FD147" s="321"/>
      <c r="FE147" s="321"/>
      <c r="FF147" s="321"/>
      <c r="FG147" s="321"/>
      <c r="FH147" s="321"/>
      <c r="FI147" s="321"/>
      <c r="FJ147" s="322"/>
    </row>
    <row r="148" spans="1:166" ht="23.25" customHeight="1">
      <c r="A148" s="337" t="s">
        <v>96</v>
      </c>
      <c r="B148" s="338"/>
      <c r="C148" s="338"/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38"/>
      <c r="X148" s="338"/>
      <c r="Y148" s="338"/>
      <c r="Z148" s="338"/>
      <c r="AA148" s="338"/>
      <c r="AB148" s="338"/>
      <c r="AC148" s="338"/>
      <c r="AD148" s="338"/>
      <c r="AE148" s="338"/>
      <c r="AF148" s="338"/>
      <c r="AG148" s="338"/>
      <c r="AH148" s="338"/>
      <c r="AI148" s="338"/>
      <c r="AJ148" s="338"/>
      <c r="AK148" s="338"/>
      <c r="AL148" s="338"/>
      <c r="AM148" s="338"/>
      <c r="AN148" s="338"/>
      <c r="AO148" s="338"/>
      <c r="AP148" s="26" t="s">
        <v>42</v>
      </c>
      <c r="AQ148" s="339" t="s">
        <v>42</v>
      </c>
      <c r="AR148" s="340"/>
      <c r="AS148" s="340"/>
      <c r="AT148" s="340"/>
      <c r="AU148" s="341"/>
      <c r="AV148" s="321" t="s">
        <v>33</v>
      </c>
      <c r="AW148" s="321"/>
      <c r="AX148" s="321"/>
      <c r="AY148" s="321"/>
      <c r="AZ148" s="321"/>
      <c r="BA148" s="321"/>
      <c r="BB148" s="321"/>
      <c r="BC148" s="321"/>
      <c r="BD148" s="321"/>
      <c r="BE148" s="326"/>
      <c r="BF148" s="327"/>
      <c r="BG148" s="327"/>
      <c r="BH148" s="327"/>
      <c r="BI148" s="327"/>
      <c r="BJ148" s="327"/>
      <c r="BK148" s="328"/>
      <c r="BL148" s="321" t="s">
        <v>33</v>
      </c>
      <c r="BM148" s="321"/>
      <c r="BN148" s="321"/>
      <c r="BO148" s="321"/>
      <c r="BP148" s="321"/>
      <c r="BQ148" s="321"/>
      <c r="BR148" s="321"/>
      <c r="BS148" s="321"/>
      <c r="BT148" s="321"/>
      <c r="BU148" s="321"/>
      <c r="BV148" s="321"/>
      <c r="BW148" s="321"/>
      <c r="BX148" s="321"/>
      <c r="BY148" s="321"/>
      <c r="BZ148" s="321"/>
      <c r="CA148" s="321"/>
      <c r="CB148" s="321"/>
      <c r="CC148" s="321"/>
      <c r="CD148" s="321"/>
      <c r="CE148" s="321"/>
      <c r="CF148" s="321" t="s">
        <v>33</v>
      </c>
      <c r="CG148" s="321"/>
      <c r="CH148" s="321"/>
      <c r="CI148" s="321"/>
      <c r="CJ148" s="321"/>
      <c r="CK148" s="321"/>
      <c r="CL148" s="321"/>
      <c r="CM148" s="321"/>
      <c r="CN148" s="321"/>
      <c r="CO148" s="321"/>
      <c r="CP148" s="321"/>
      <c r="CQ148" s="321"/>
      <c r="CR148" s="321"/>
      <c r="CS148" s="321"/>
      <c r="CT148" s="321"/>
      <c r="CU148" s="321"/>
      <c r="CV148" s="321"/>
      <c r="CW148" s="321" t="s">
        <v>48</v>
      </c>
      <c r="CX148" s="321"/>
      <c r="CY148" s="321"/>
      <c r="CZ148" s="321"/>
      <c r="DA148" s="321"/>
      <c r="DB148" s="321"/>
      <c r="DC148" s="321"/>
      <c r="DD148" s="321"/>
      <c r="DE148" s="321"/>
      <c r="DF148" s="321"/>
      <c r="DG148" s="321"/>
      <c r="DH148" s="321"/>
      <c r="DI148" s="321"/>
      <c r="DJ148" s="321"/>
      <c r="DK148" s="321"/>
      <c r="DL148" s="321"/>
      <c r="DM148" s="321"/>
      <c r="DN148" s="321" t="s">
        <v>48</v>
      </c>
      <c r="DO148" s="321"/>
      <c r="DP148" s="321"/>
      <c r="DQ148" s="321"/>
      <c r="DR148" s="321"/>
      <c r="DS148" s="321"/>
      <c r="DT148" s="321"/>
      <c r="DU148" s="321"/>
      <c r="DV148" s="321"/>
      <c r="DW148" s="321"/>
      <c r="DX148" s="321"/>
      <c r="DY148" s="321"/>
      <c r="DZ148" s="321"/>
      <c r="EA148" s="321"/>
      <c r="EB148" s="321"/>
      <c r="EC148" s="321"/>
      <c r="ED148" s="321"/>
      <c r="EE148" s="321" t="s">
        <v>48</v>
      </c>
      <c r="EF148" s="321"/>
      <c r="EG148" s="321"/>
      <c r="EH148" s="321"/>
      <c r="EI148" s="321"/>
      <c r="EJ148" s="321"/>
      <c r="EK148" s="321"/>
      <c r="EL148" s="321"/>
      <c r="EM148" s="321"/>
      <c r="EN148" s="321"/>
      <c r="EO148" s="321"/>
      <c r="EP148" s="321"/>
      <c r="EQ148" s="321"/>
      <c r="ER148" s="321"/>
      <c r="ES148" s="321"/>
      <c r="ET148" s="321" t="s">
        <v>33</v>
      </c>
      <c r="EU148" s="321"/>
      <c r="EV148" s="321"/>
      <c r="EW148" s="321"/>
      <c r="EX148" s="321"/>
      <c r="EY148" s="321"/>
      <c r="EZ148" s="321"/>
      <c r="FA148" s="321"/>
      <c r="FB148" s="321"/>
      <c r="FC148" s="321"/>
      <c r="FD148" s="321"/>
      <c r="FE148" s="321"/>
      <c r="FF148" s="321"/>
      <c r="FG148" s="321"/>
      <c r="FH148" s="321"/>
      <c r="FI148" s="321"/>
      <c r="FJ148" s="322"/>
    </row>
    <row r="149" spans="1:166" ht="34.5" customHeight="1">
      <c r="A149" s="337" t="s">
        <v>97</v>
      </c>
      <c r="B149" s="338"/>
      <c r="C149" s="338"/>
      <c r="D149" s="338"/>
      <c r="E149" s="338"/>
      <c r="F149" s="338"/>
      <c r="G149" s="338"/>
      <c r="H149" s="338"/>
      <c r="I149" s="338"/>
      <c r="J149" s="338"/>
      <c r="K149" s="338"/>
      <c r="L149" s="338"/>
      <c r="M149" s="338"/>
      <c r="N149" s="338"/>
      <c r="O149" s="338"/>
      <c r="P149" s="338"/>
      <c r="Q149" s="338"/>
      <c r="R149" s="338"/>
      <c r="S149" s="338"/>
      <c r="T149" s="338"/>
      <c r="U149" s="338"/>
      <c r="V149" s="338"/>
      <c r="W149" s="338"/>
      <c r="X149" s="338"/>
      <c r="Y149" s="338"/>
      <c r="Z149" s="338"/>
      <c r="AA149" s="338"/>
      <c r="AB149" s="338"/>
      <c r="AC149" s="338"/>
      <c r="AD149" s="338"/>
      <c r="AE149" s="338"/>
      <c r="AF149" s="338"/>
      <c r="AG149" s="338"/>
      <c r="AH149" s="338"/>
      <c r="AI149" s="338"/>
      <c r="AJ149" s="338"/>
      <c r="AK149" s="338"/>
      <c r="AL149" s="338"/>
      <c r="AM149" s="338"/>
      <c r="AN149" s="338"/>
      <c r="AO149" s="338"/>
      <c r="AP149" s="26" t="s">
        <v>43</v>
      </c>
      <c r="AQ149" s="339" t="s">
        <v>43</v>
      </c>
      <c r="AR149" s="340"/>
      <c r="AS149" s="340"/>
      <c r="AT149" s="340"/>
      <c r="AU149" s="341"/>
      <c r="AV149" s="321" t="s">
        <v>33</v>
      </c>
      <c r="AW149" s="321"/>
      <c r="AX149" s="321"/>
      <c r="AY149" s="321"/>
      <c r="AZ149" s="321"/>
      <c r="BA149" s="321"/>
      <c r="BB149" s="321"/>
      <c r="BC149" s="321"/>
      <c r="BD149" s="321"/>
      <c r="BE149" s="326"/>
      <c r="BF149" s="327"/>
      <c r="BG149" s="327"/>
      <c r="BH149" s="327"/>
      <c r="BI149" s="327"/>
      <c r="BJ149" s="327"/>
      <c r="BK149" s="328"/>
      <c r="BL149" s="321" t="s">
        <v>33</v>
      </c>
      <c r="BM149" s="321"/>
      <c r="BN149" s="321"/>
      <c r="BO149" s="321"/>
      <c r="BP149" s="321"/>
      <c r="BQ149" s="321"/>
      <c r="BR149" s="321"/>
      <c r="BS149" s="321"/>
      <c r="BT149" s="321"/>
      <c r="BU149" s="321"/>
      <c r="BV149" s="321"/>
      <c r="BW149" s="321"/>
      <c r="BX149" s="321"/>
      <c r="BY149" s="321"/>
      <c r="BZ149" s="321"/>
      <c r="CA149" s="321"/>
      <c r="CB149" s="321"/>
      <c r="CC149" s="321"/>
      <c r="CD149" s="321"/>
      <c r="CE149" s="321"/>
      <c r="CF149" s="321" t="s">
        <v>33</v>
      </c>
      <c r="CG149" s="321"/>
      <c r="CH149" s="321"/>
      <c r="CI149" s="321"/>
      <c r="CJ149" s="321"/>
      <c r="CK149" s="321"/>
      <c r="CL149" s="321"/>
      <c r="CM149" s="321"/>
      <c r="CN149" s="321"/>
      <c r="CO149" s="321"/>
      <c r="CP149" s="321"/>
      <c r="CQ149" s="321"/>
      <c r="CR149" s="321"/>
      <c r="CS149" s="321"/>
      <c r="CT149" s="321"/>
      <c r="CU149" s="321"/>
      <c r="CV149" s="321"/>
      <c r="CW149" s="321" t="s">
        <v>48</v>
      </c>
      <c r="CX149" s="321"/>
      <c r="CY149" s="321"/>
      <c r="CZ149" s="321"/>
      <c r="DA149" s="321"/>
      <c r="DB149" s="321"/>
      <c r="DC149" s="321"/>
      <c r="DD149" s="321"/>
      <c r="DE149" s="321"/>
      <c r="DF149" s="321"/>
      <c r="DG149" s="321"/>
      <c r="DH149" s="321"/>
      <c r="DI149" s="321"/>
      <c r="DJ149" s="321"/>
      <c r="DK149" s="321"/>
      <c r="DL149" s="321"/>
      <c r="DM149" s="321"/>
      <c r="DN149" s="321" t="s">
        <v>48</v>
      </c>
      <c r="DO149" s="321"/>
      <c r="DP149" s="321"/>
      <c r="DQ149" s="321"/>
      <c r="DR149" s="321"/>
      <c r="DS149" s="321"/>
      <c r="DT149" s="321"/>
      <c r="DU149" s="321"/>
      <c r="DV149" s="321"/>
      <c r="DW149" s="321"/>
      <c r="DX149" s="321"/>
      <c r="DY149" s="321"/>
      <c r="DZ149" s="321"/>
      <c r="EA149" s="321"/>
      <c r="EB149" s="321"/>
      <c r="EC149" s="321"/>
      <c r="ED149" s="321"/>
      <c r="EE149" s="321" t="s">
        <v>48</v>
      </c>
      <c r="EF149" s="321"/>
      <c r="EG149" s="321"/>
      <c r="EH149" s="321"/>
      <c r="EI149" s="321"/>
      <c r="EJ149" s="321"/>
      <c r="EK149" s="321"/>
      <c r="EL149" s="321"/>
      <c r="EM149" s="321"/>
      <c r="EN149" s="321"/>
      <c r="EO149" s="321"/>
      <c r="EP149" s="321"/>
      <c r="EQ149" s="321"/>
      <c r="ER149" s="321"/>
      <c r="ES149" s="321"/>
      <c r="ET149" s="321" t="s">
        <v>33</v>
      </c>
      <c r="EU149" s="321"/>
      <c r="EV149" s="321"/>
      <c r="EW149" s="321"/>
      <c r="EX149" s="321"/>
      <c r="EY149" s="321"/>
      <c r="EZ149" s="321"/>
      <c r="FA149" s="321"/>
      <c r="FB149" s="321"/>
      <c r="FC149" s="321"/>
      <c r="FD149" s="321"/>
      <c r="FE149" s="321"/>
      <c r="FF149" s="321"/>
      <c r="FG149" s="321"/>
      <c r="FH149" s="321"/>
      <c r="FI149" s="321"/>
      <c r="FJ149" s="322"/>
    </row>
    <row r="150" spans="1:166" ht="24" customHeight="1" thickBot="1">
      <c r="A150" s="349" t="s">
        <v>98</v>
      </c>
      <c r="B150" s="350"/>
      <c r="C150" s="350"/>
      <c r="D150" s="350"/>
      <c r="E150" s="350"/>
      <c r="F150" s="350"/>
      <c r="G150" s="350"/>
      <c r="H150" s="350"/>
      <c r="I150" s="350"/>
      <c r="J150" s="350"/>
      <c r="K150" s="350"/>
      <c r="L150" s="350"/>
      <c r="M150" s="350"/>
      <c r="N150" s="350"/>
      <c r="O150" s="350"/>
      <c r="P150" s="350"/>
      <c r="Q150" s="350"/>
      <c r="R150" s="350"/>
      <c r="S150" s="350"/>
      <c r="T150" s="350"/>
      <c r="U150" s="350"/>
      <c r="V150" s="350"/>
      <c r="W150" s="350"/>
      <c r="X150" s="350"/>
      <c r="Y150" s="350"/>
      <c r="Z150" s="350"/>
      <c r="AA150" s="350"/>
      <c r="AB150" s="350"/>
      <c r="AC150" s="350"/>
      <c r="AD150" s="350"/>
      <c r="AE150" s="350"/>
      <c r="AF150" s="350"/>
      <c r="AG150" s="350"/>
      <c r="AH150" s="350"/>
      <c r="AI150" s="350"/>
      <c r="AJ150" s="350"/>
      <c r="AK150" s="350"/>
      <c r="AL150" s="350"/>
      <c r="AM150" s="350"/>
      <c r="AN150" s="350"/>
      <c r="AO150" s="350"/>
      <c r="AP150" s="27" t="s">
        <v>44</v>
      </c>
      <c r="AQ150" s="331" t="s">
        <v>44</v>
      </c>
      <c r="AR150" s="332"/>
      <c r="AS150" s="332"/>
      <c r="AT150" s="332"/>
      <c r="AU150" s="333"/>
      <c r="AV150" s="318" t="s">
        <v>33</v>
      </c>
      <c r="AW150" s="318"/>
      <c r="AX150" s="318"/>
      <c r="AY150" s="318"/>
      <c r="AZ150" s="318"/>
      <c r="BA150" s="318"/>
      <c r="BB150" s="318"/>
      <c r="BC150" s="318"/>
      <c r="BD150" s="318"/>
      <c r="BE150" s="334"/>
      <c r="BF150" s="335"/>
      <c r="BG150" s="335"/>
      <c r="BH150" s="335"/>
      <c r="BI150" s="335"/>
      <c r="BJ150" s="335"/>
      <c r="BK150" s="336"/>
      <c r="BL150" s="318" t="s">
        <v>33</v>
      </c>
      <c r="BM150" s="318"/>
      <c r="BN150" s="318"/>
      <c r="BO150" s="318"/>
      <c r="BP150" s="318"/>
      <c r="BQ150" s="318"/>
      <c r="BR150" s="318"/>
      <c r="BS150" s="318"/>
      <c r="BT150" s="318"/>
      <c r="BU150" s="318"/>
      <c r="BV150" s="318"/>
      <c r="BW150" s="318"/>
      <c r="BX150" s="318"/>
      <c r="BY150" s="318"/>
      <c r="BZ150" s="318"/>
      <c r="CA150" s="318"/>
      <c r="CB150" s="318"/>
      <c r="CC150" s="318"/>
      <c r="CD150" s="318"/>
      <c r="CE150" s="318"/>
      <c r="CF150" s="318" t="s">
        <v>33</v>
      </c>
      <c r="CG150" s="318"/>
      <c r="CH150" s="318"/>
      <c r="CI150" s="318"/>
      <c r="CJ150" s="318"/>
      <c r="CK150" s="318"/>
      <c r="CL150" s="318"/>
      <c r="CM150" s="318"/>
      <c r="CN150" s="318"/>
      <c r="CO150" s="318"/>
      <c r="CP150" s="318"/>
      <c r="CQ150" s="318"/>
      <c r="CR150" s="318"/>
      <c r="CS150" s="318"/>
      <c r="CT150" s="318"/>
      <c r="CU150" s="318"/>
      <c r="CV150" s="318"/>
      <c r="CW150" s="318" t="s">
        <v>48</v>
      </c>
      <c r="CX150" s="318"/>
      <c r="CY150" s="318"/>
      <c r="CZ150" s="318"/>
      <c r="DA150" s="318"/>
      <c r="DB150" s="318"/>
      <c r="DC150" s="318"/>
      <c r="DD150" s="318"/>
      <c r="DE150" s="318"/>
      <c r="DF150" s="318"/>
      <c r="DG150" s="318"/>
      <c r="DH150" s="318"/>
      <c r="DI150" s="318"/>
      <c r="DJ150" s="318"/>
      <c r="DK150" s="318"/>
      <c r="DL150" s="318"/>
      <c r="DM150" s="318"/>
      <c r="DN150" s="318" t="s">
        <v>48</v>
      </c>
      <c r="DO150" s="318"/>
      <c r="DP150" s="318"/>
      <c r="DQ150" s="318"/>
      <c r="DR150" s="318"/>
      <c r="DS150" s="318"/>
      <c r="DT150" s="318"/>
      <c r="DU150" s="318"/>
      <c r="DV150" s="318"/>
      <c r="DW150" s="318"/>
      <c r="DX150" s="318"/>
      <c r="DY150" s="318"/>
      <c r="DZ150" s="318"/>
      <c r="EA150" s="318"/>
      <c r="EB150" s="318"/>
      <c r="EC150" s="318"/>
      <c r="ED150" s="318"/>
      <c r="EE150" s="318" t="s">
        <v>48</v>
      </c>
      <c r="EF150" s="318"/>
      <c r="EG150" s="318"/>
      <c r="EH150" s="318"/>
      <c r="EI150" s="318"/>
      <c r="EJ150" s="318"/>
      <c r="EK150" s="318"/>
      <c r="EL150" s="318"/>
      <c r="EM150" s="318"/>
      <c r="EN150" s="318"/>
      <c r="EO150" s="318"/>
      <c r="EP150" s="318"/>
      <c r="EQ150" s="318"/>
      <c r="ER150" s="318"/>
      <c r="ES150" s="318"/>
      <c r="ET150" s="318" t="s">
        <v>33</v>
      </c>
      <c r="EU150" s="318"/>
      <c r="EV150" s="318"/>
      <c r="EW150" s="318"/>
      <c r="EX150" s="318"/>
      <c r="EY150" s="318"/>
      <c r="EZ150" s="318"/>
      <c r="FA150" s="318"/>
      <c r="FB150" s="318"/>
      <c r="FC150" s="318"/>
      <c r="FD150" s="318"/>
      <c r="FE150" s="318"/>
      <c r="FF150" s="318"/>
      <c r="FG150" s="318"/>
      <c r="FH150" s="318"/>
      <c r="FI150" s="318"/>
      <c r="FJ150" s="319"/>
    </row>
    <row r="151" spans="1:166" s="7" customFormat="1" ht="24.75" customHeight="1">
      <c r="A151" s="330" t="s">
        <v>100</v>
      </c>
      <c r="B151" s="330"/>
      <c r="C151" s="330"/>
      <c r="D151" s="330"/>
      <c r="E151" s="330"/>
      <c r="F151" s="330"/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330"/>
      <c r="U151" s="330"/>
      <c r="V151" s="330"/>
      <c r="W151" s="330"/>
      <c r="X151" s="330"/>
      <c r="Y151" s="330"/>
      <c r="Z151" s="330"/>
      <c r="AA151" s="330"/>
      <c r="AB151" s="330"/>
      <c r="AC151" s="330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  <c r="AZ151" s="330"/>
      <c r="BA151" s="330"/>
      <c r="BB151" s="330"/>
      <c r="BC151" s="25"/>
      <c r="BD151" s="25"/>
      <c r="BE151" s="25"/>
      <c r="BF151" s="25"/>
      <c r="BG151" s="25"/>
      <c r="BH151" s="25"/>
      <c r="BI151" s="9"/>
      <c r="BJ151" s="9"/>
      <c r="BK151" s="9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348" t="s">
        <v>112</v>
      </c>
      <c r="CA151" s="348"/>
      <c r="CB151" s="348"/>
      <c r="CC151" s="348"/>
      <c r="CD151" s="348"/>
      <c r="CE151" s="348"/>
      <c r="CF151" s="348"/>
      <c r="CG151" s="348"/>
      <c r="CH151" s="348"/>
      <c r="CI151" s="348"/>
      <c r="CJ151" s="348"/>
      <c r="CK151" s="348"/>
      <c r="CL151" s="348"/>
      <c r="CM151" s="348"/>
      <c r="CN151" s="348"/>
      <c r="CO151" s="348"/>
      <c r="CP151" s="348"/>
      <c r="CQ151" s="348"/>
      <c r="CR151" s="348"/>
      <c r="CS151" s="348"/>
      <c r="CT151" s="348"/>
      <c r="CU151" s="348"/>
      <c r="CV151" s="348"/>
      <c r="CW151" s="348"/>
      <c r="CX151" s="348"/>
      <c r="CY151" s="348"/>
      <c r="CZ151" s="348"/>
      <c r="DA151" s="348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</row>
    <row r="152" spans="1:166" s="7" customFormat="1" ht="13.5" customHeight="1">
      <c r="A152" s="8"/>
      <c r="B152" s="344" t="s">
        <v>45</v>
      </c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5"/>
      <c r="AI152" s="345"/>
      <c r="AJ152" s="345"/>
      <c r="AK152" s="345"/>
      <c r="AL152" s="345"/>
      <c r="AM152" s="345"/>
      <c r="AN152" s="345"/>
      <c r="AO152" s="345"/>
      <c r="AP152" s="345"/>
      <c r="AQ152" s="345"/>
      <c r="AR152" s="345"/>
      <c r="AS152" s="345"/>
      <c r="AT152" s="345"/>
      <c r="AU152" s="345"/>
      <c r="AV152" s="345"/>
      <c r="AW152" s="345"/>
      <c r="AX152" s="345"/>
      <c r="AY152" s="345"/>
      <c r="AZ152" s="345"/>
      <c r="BA152" s="345"/>
      <c r="BB152" s="345"/>
      <c r="BC152" s="11"/>
      <c r="BD152" s="11"/>
      <c r="BE152" s="11"/>
      <c r="BF152" s="11"/>
      <c r="BG152" s="11"/>
      <c r="BH152" s="11"/>
      <c r="BI152" s="9"/>
      <c r="BJ152" s="9"/>
      <c r="BK152" s="9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348"/>
      <c r="CA152" s="348"/>
      <c r="CB152" s="348"/>
      <c r="CC152" s="348"/>
      <c r="CD152" s="348"/>
      <c r="CE152" s="348"/>
      <c r="CF152" s="348"/>
      <c r="CG152" s="348"/>
      <c r="CH152" s="348"/>
      <c r="CI152" s="348"/>
      <c r="CJ152" s="348"/>
      <c r="CK152" s="348"/>
      <c r="CL152" s="348"/>
      <c r="CM152" s="348"/>
      <c r="CN152" s="348"/>
      <c r="CO152" s="348"/>
      <c r="CP152" s="348"/>
      <c r="CQ152" s="348"/>
      <c r="CR152" s="348"/>
      <c r="CS152" s="348"/>
      <c r="CT152" s="348"/>
      <c r="CU152" s="348"/>
      <c r="CV152" s="348"/>
      <c r="CW152" s="348"/>
      <c r="CX152" s="348"/>
      <c r="CY152" s="348"/>
      <c r="CZ152" s="348"/>
      <c r="DA152" s="348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343" t="s">
        <v>90</v>
      </c>
      <c r="DT152" s="343"/>
      <c r="DU152" s="343"/>
      <c r="DV152" s="343"/>
      <c r="DW152" s="343"/>
      <c r="DX152" s="343"/>
      <c r="DY152" s="343"/>
      <c r="DZ152" s="343"/>
      <c r="EA152" s="343"/>
      <c r="EB152" s="343"/>
      <c r="EC152" s="343"/>
      <c r="ED152" s="343"/>
      <c r="EE152" s="343"/>
      <c r="EF152" s="343"/>
      <c r="EG152" s="343"/>
      <c r="EH152" s="343"/>
      <c r="EI152" s="343"/>
      <c r="EJ152" s="343"/>
      <c r="EK152" s="343"/>
      <c r="EL152" s="343"/>
      <c r="EM152" s="343"/>
      <c r="EN152" s="343"/>
      <c r="EO152" s="343"/>
      <c r="EP152" s="343"/>
      <c r="EQ152" s="343"/>
      <c r="ER152" s="343"/>
      <c r="ES152" s="343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</row>
    <row r="153" spans="1:149" ht="23.25" customHeight="1">
      <c r="A153" s="1" t="s">
        <v>8</v>
      </c>
      <c r="R153" s="346" t="s">
        <v>46</v>
      </c>
      <c r="S153" s="346"/>
      <c r="T153" s="346"/>
      <c r="U153" s="346"/>
      <c r="V153" s="346"/>
      <c r="W153" s="346"/>
      <c r="X153" s="346"/>
      <c r="Y153" s="346"/>
      <c r="Z153" s="346"/>
      <c r="AA153" s="346"/>
      <c r="AB153" s="346"/>
      <c r="AC153" s="346"/>
      <c r="AD153" s="346"/>
      <c r="AE153" s="346"/>
      <c r="AF153" s="4"/>
      <c r="AG153" s="4"/>
      <c r="AH153" s="347" t="s">
        <v>99</v>
      </c>
      <c r="AI153" s="347"/>
      <c r="AJ153" s="347"/>
      <c r="AK153" s="347"/>
      <c r="AL153" s="347"/>
      <c r="AM153" s="347"/>
      <c r="AN153" s="347"/>
      <c r="AO153" s="347"/>
      <c r="AP153" s="347"/>
      <c r="AQ153" s="347"/>
      <c r="AR153" s="347"/>
      <c r="AS153" s="347"/>
      <c r="AT153" s="347"/>
      <c r="AU153" s="347"/>
      <c r="AV153" s="347"/>
      <c r="AW153" s="347"/>
      <c r="AX153" s="347"/>
      <c r="AY153" s="347"/>
      <c r="AZ153" s="347"/>
      <c r="BA153" s="347"/>
      <c r="BB153" s="347"/>
      <c r="BC153" s="347"/>
      <c r="BD153" s="347"/>
      <c r="BE153" s="347"/>
      <c r="BF153" s="347"/>
      <c r="BG153" s="347"/>
      <c r="BH153" s="347"/>
      <c r="DC153" s="342" t="s">
        <v>9</v>
      </c>
      <c r="DD153" s="342"/>
      <c r="DE153" s="342"/>
      <c r="DF153" s="342"/>
      <c r="DG153" s="342"/>
      <c r="DH153" s="342"/>
      <c r="DI153" s="342"/>
      <c r="DJ153" s="342"/>
      <c r="DK153" s="342"/>
      <c r="DL153" s="342"/>
      <c r="DM153" s="342"/>
      <c r="DN153" s="342"/>
      <c r="DO153" s="342"/>
      <c r="DP153" s="342"/>
      <c r="DQ153" s="3"/>
      <c r="DR153" s="3"/>
      <c r="DS153" s="342" t="s">
        <v>10</v>
      </c>
      <c r="DT153" s="342"/>
      <c r="DU153" s="342"/>
      <c r="DV153" s="342"/>
      <c r="DW153" s="342"/>
      <c r="DX153" s="342"/>
      <c r="DY153" s="342"/>
      <c r="DZ153" s="342"/>
      <c r="EA153" s="342"/>
      <c r="EB153" s="342"/>
      <c r="EC153" s="342"/>
      <c r="ED153" s="342"/>
      <c r="EE153" s="342"/>
      <c r="EF153" s="342"/>
      <c r="EG153" s="342"/>
      <c r="EH153" s="342"/>
      <c r="EI153" s="342"/>
      <c r="EJ153" s="342"/>
      <c r="EK153" s="342"/>
      <c r="EL153" s="342"/>
      <c r="EM153" s="342"/>
      <c r="EN153" s="342"/>
      <c r="EO153" s="342"/>
      <c r="EP153" s="342"/>
      <c r="EQ153" s="342"/>
      <c r="ER153" s="342"/>
      <c r="ES153" s="342"/>
    </row>
    <row r="154" spans="18:60" ht="14.25" customHeight="1">
      <c r="R154" s="329" t="s">
        <v>9</v>
      </c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"/>
      <c r="AG154" s="3"/>
      <c r="AH154" s="329" t="s">
        <v>10</v>
      </c>
      <c r="AI154" s="329"/>
      <c r="AJ154" s="329"/>
      <c r="AK154" s="329"/>
      <c r="AL154" s="329"/>
      <c r="AM154" s="329"/>
      <c r="AN154" s="329"/>
      <c r="AO154" s="329"/>
      <c r="AP154" s="329"/>
      <c r="AQ154" s="329"/>
      <c r="AR154" s="329"/>
      <c r="AS154" s="329"/>
      <c r="AT154" s="329"/>
      <c r="AU154" s="329"/>
      <c r="AV154" s="329"/>
      <c r="AW154" s="329"/>
      <c r="AX154" s="329"/>
      <c r="AY154" s="329"/>
      <c r="AZ154" s="329"/>
      <c r="BA154" s="329"/>
      <c r="BB154" s="329"/>
      <c r="BC154" s="329"/>
      <c r="BD154" s="329"/>
      <c r="BE154" s="329"/>
      <c r="BF154" s="329"/>
      <c r="BG154" s="329"/>
      <c r="BH154" s="329"/>
    </row>
    <row r="155" spans="1:60" ht="14.25" customHeight="1">
      <c r="A155" s="384" t="s">
        <v>279</v>
      </c>
      <c r="B155" s="384"/>
      <c r="C155" s="384"/>
      <c r="D155" s="384"/>
      <c r="E155" s="384"/>
      <c r="F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"/>
      <c r="AG155" s="3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1:60" ht="14.25" customHeight="1">
      <c r="A156" s="384" t="s">
        <v>136</v>
      </c>
      <c r="B156" s="384"/>
      <c r="C156" s="384"/>
      <c r="D156" s="384"/>
      <c r="E156" s="384"/>
      <c r="F156" s="384"/>
      <c r="G156" s="38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  <c r="AC156" s="384"/>
      <c r="AD156" s="384"/>
      <c r="AE156" s="384"/>
      <c r="AF156" s="384"/>
      <c r="AG156" s="384"/>
      <c r="AH156" s="384"/>
      <c r="AI156" s="384"/>
      <c r="AJ156" s="384"/>
      <c r="AK156" s="384"/>
      <c r="AL156" s="384"/>
      <c r="AM156" s="384"/>
      <c r="AN156" s="384"/>
      <c r="AO156" s="384"/>
      <c r="AP156" s="384"/>
      <c r="AQ156" s="384"/>
      <c r="AR156" s="384"/>
      <c r="AS156" s="384"/>
      <c r="AT156" s="384"/>
      <c r="AU156" s="384"/>
      <c r="AV156" s="384"/>
      <c r="AW156" s="384"/>
      <c r="AX156" s="384"/>
      <c r="AY156" s="384"/>
      <c r="AZ156" s="384"/>
      <c r="BA156" s="384"/>
      <c r="BB156" s="384"/>
      <c r="BC156" s="14"/>
      <c r="BD156" s="14"/>
      <c r="BE156" s="14"/>
      <c r="BF156" s="14"/>
      <c r="BG156" s="14"/>
      <c r="BH156" s="14"/>
    </row>
    <row r="157" spans="18:60" ht="14.25" customHeight="1"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3"/>
      <c r="AG157" s="3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1:60" ht="14.25" customHeight="1">
      <c r="A158" s="384"/>
      <c r="B158" s="384"/>
      <c r="C158" s="384"/>
      <c r="D158" s="384"/>
      <c r="E158" s="384"/>
      <c r="F158" s="384"/>
      <c r="G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  <c r="AC158" s="384"/>
      <c r="AD158" s="384"/>
      <c r="AE158" s="384"/>
      <c r="AF158" s="384"/>
      <c r="AG158" s="384"/>
      <c r="AH158" s="384"/>
      <c r="AI158" s="384"/>
      <c r="AJ158" s="384"/>
      <c r="AK158" s="384"/>
      <c r="AL158" s="384"/>
      <c r="AM158" s="384"/>
      <c r="AN158" s="384"/>
      <c r="AO158" s="384"/>
      <c r="AP158" s="384"/>
      <c r="AQ158" s="384"/>
      <c r="AR158" s="384"/>
      <c r="AS158" s="384"/>
      <c r="AT158" s="384"/>
      <c r="AU158" s="384"/>
      <c r="AV158" s="384"/>
      <c r="AW158" s="384"/>
      <c r="AX158" s="384"/>
      <c r="AY158" s="384"/>
      <c r="AZ158" s="384"/>
      <c r="BA158" s="384"/>
      <c r="BB158" s="384"/>
      <c r="BC158" s="14"/>
      <c r="BD158" s="14"/>
      <c r="BE158" s="14"/>
      <c r="BF158" s="14"/>
      <c r="BG158" s="14"/>
      <c r="BH158" s="14"/>
    </row>
    <row r="159" spans="18:60" ht="14.25" customHeight="1"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3"/>
      <c r="AG159" s="3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18:60" ht="14.25" customHeight="1"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3"/>
      <c r="AG160" s="3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18:60" ht="14.25" customHeight="1"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3"/>
      <c r="AG161" s="3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18:60" ht="14.25" customHeight="1"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3"/>
      <c r="AG162" s="3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18:60" ht="14.25" customHeight="1"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3"/>
      <c r="AG163" s="3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18:60" ht="14.25" customHeight="1"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3"/>
      <c r="AG164" s="3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18:60" ht="14.25" customHeight="1"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3"/>
      <c r="AG165" s="3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18:60" ht="14.25" customHeight="1"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3"/>
      <c r="AG166" s="3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18:60" ht="14.25" customHeight="1"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3"/>
      <c r="AG167" s="3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18:60" ht="14.25" customHeight="1"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3"/>
      <c r="AG168" s="3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</row>
    <row r="169" spans="18:60" ht="14.25" customHeight="1"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3"/>
      <c r="AG169" s="3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18:60" ht="14.25" customHeight="1"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3"/>
      <c r="AG170" s="3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</row>
    <row r="171" spans="18:60" ht="14.25" customHeight="1"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3"/>
      <c r="AG171" s="3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</row>
    <row r="172" spans="18:60" ht="14.25" customHeight="1"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3"/>
      <c r="AG172" s="3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</row>
    <row r="173" spans="18:60" ht="14.25" customHeight="1"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3"/>
      <c r="AG173" s="3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</row>
    <row r="174" spans="18:60" ht="14.25" customHeight="1"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3"/>
      <c r="AG174" s="3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</row>
    <row r="175" spans="18:60" ht="14.25" customHeight="1"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3"/>
      <c r="AG175" s="3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</row>
    <row r="176" spans="18:60" ht="14.25" customHeight="1"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3"/>
      <c r="AG176" s="3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</row>
    <row r="177" spans="18:60" ht="14.25" customHeight="1"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3"/>
      <c r="AG177" s="3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</row>
    <row r="178" spans="18:60" ht="14.25" customHeight="1"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3"/>
      <c r="AG178" s="3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</row>
    <row r="179" spans="18:60" ht="14.25" customHeight="1"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3"/>
      <c r="AG179" s="3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</row>
    <row r="180" spans="18:60" ht="14.25" customHeight="1"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3"/>
      <c r="AG180" s="3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</row>
    <row r="181" spans="18:60" ht="14.25" customHeight="1"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3"/>
      <c r="AG181" s="3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</row>
    <row r="182" spans="18:60" ht="14.25" customHeight="1"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3"/>
      <c r="AG182" s="3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</row>
    <row r="183" spans="18:60" ht="14.25" customHeight="1"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3"/>
      <c r="AG183" s="3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</row>
    <row r="184" spans="18:60" ht="14.25" customHeight="1"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3"/>
      <c r="AG184" s="3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</row>
    <row r="185" spans="18:60" ht="14.25" customHeight="1"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3"/>
      <c r="AG185" s="3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</row>
    <row r="186" spans="18:60" ht="14.25" customHeight="1"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3"/>
      <c r="AG186" s="3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</row>
    <row r="187" spans="18:60" ht="14.25" customHeight="1"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3"/>
      <c r="AG187" s="3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</row>
    <row r="188" spans="18:60" ht="14.25" customHeight="1"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3"/>
      <c r="AG188" s="3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</row>
    <row r="189" spans="18:60" ht="14.25" customHeight="1"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3"/>
      <c r="AG189" s="3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</row>
    <row r="190" spans="18:60" ht="14.25" customHeight="1"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3"/>
      <c r="AG190" s="3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</row>
    <row r="191" spans="18:60" ht="14.25" customHeight="1"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3"/>
      <c r="AG191" s="3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</row>
  </sheetData>
  <sheetProtection/>
  <mergeCells count="1367">
    <mergeCell ref="FL70:FP70"/>
    <mergeCell ref="BU70:CG70"/>
    <mergeCell ref="EX78:FJ78"/>
    <mergeCell ref="FL78:FP78"/>
    <mergeCell ref="EK77:EW77"/>
    <mergeCell ref="DX75:EJ75"/>
    <mergeCell ref="EX75:FJ75"/>
    <mergeCell ref="EX76:FJ76"/>
    <mergeCell ref="FL75:FP75"/>
    <mergeCell ref="EK78:EW78"/>
    <mergeCell ref="EK76:EW76"/>
    <mergeCell ref="FL72:FP72"/>
    <mergeCell ref="CH71:CW71"/>
    <mergeCell ref="A70:AJ70"/>
    <mergeCell ref="AK70:AP70"/>
    <mergeCell ref="AQ70:BB70"/>
    <mergeCell ref="BC70:BT70"/>
    <mergeCell ref="EK70:EW70"/>
    <mergeCell ref="EX70:FJ70"/>
    <mergeCell ref="A78:AJ78"/>
    <mergeCell ref="AK78:AP78"/>
    <mergeCell ref="AQ78:BB78"/>
    <mergeCell ref="BC78:BT78"/>
    <mergeCell ref="DK78:DW78"/>
    <mergeCell ref="DX78:EJ78"/>
    <mergeCell ref="FL71:FP71"/>
    <mergeCell ref="BU72:CG72"/>
    <mergeCell ref="CH72:CW72"/>
    <mergeCell ref="CX72:DJ72"/>
    <mergeCell ref="DK72:DW72"/>
    <mergeCell ref="DX72:EJ72"/>
    <mergeCell ref="BU71:CG71"/>
    <mergeCell ref="EX72:FJ72"/>
    <mergeCell ref="EK72:EW72"/>
    <mergeCell ref="A80:AJ80"/>
    <mergeCell ref="AK80:AP80"/>
    <mergeCell ref="AQ80:BB80"/>
    <mergeCell ref="BC80:BT80"/>
    <mergeCell ref="DK79:DW79"/>
    <mergeCell ref="DX79:EJ79"/>
    <mergeCell ref="AK79:AP79"/>
    <mergeCell ref="AQ79:BB79"/>
    <mergeCell ref="CX71:DJ71"/>
    <mergeCell ref="BC79:BT79"/>
    <mergeCell ref="BU79:CG79"/>
    <mergeCell ref="CH79:CW79"/>
    <mergeCell ref="CX79:DJ79"/>
    <mergeCell ref="BC72:BT72"/>
    <mergeCell ref="BC71:BT71"/>
    <mergeCell ref="CH78:CW78"/>
    <mergeCell ref="CX78:DJ78"/>
    <mergeCell ref="EX69:FJ69"/>
    <mergeCell ref="AQ77:BB77"/>
    <mergeCell ref="BC77:BT77"/>
    <mergeCell ref="BU77:CG77"/>
    <mergeCell ref="DK69:DW69"/>
    <mergeCell ref="AQ72:BB72"/>
    <mergeCell ref="AQ71:BB71"/>
    <mergeCell ref="EK74:EW74"/>
    <mergeCell ref="EK75:EW75"/>
    <mergeCell ref="EK73:EW73"/>
    <mergeCell ref="EX60:FJ60"/>
    <mergeCell ref="EK60:EW60"/>
    <mergeCell ref="CX60:DJ60"/>
    <mergeCell ref="DK60:DW60"/>
    <mergeCell ref="DX60:EJ60"/>
    <mergeCell ref="EK80:EW80"/>
    <mergeCell ref="DK80:DW80"/>
    <mergeCell ref="DX80:EJ80"/>
    <mergeCell ref="EK67:EW67"/>
    <mergeCell ref="DX71:EJ71"/>
    <mergeCell ref="EK79:EW79"/>
    <mergeCell ref="DX77:EJ77"/>
    <mergeCell ref="EK69:EW69"/>
    <mergeCell ref="EX73:FJ73"/>
    <mergeCell ref="EX74:FJ74"/>
    <mergeCell ref="EX77:FJ77"/>
    <mergeCell ref="EK71:EW71"/>
    <mergeCell ref="DX73:EJ73"/>
    <mergeCell ref="DX69:EJ69"/>
    <mergeCell ref="DX76:EJ76"/>
    <mergeCell ref="BC74:BT74"/>
    <mergeCell ref="BC75:BT75"/>
    <mergeCell ref="CH70:CW70"/>
    <mergeCell ref="BC76:BT76"/>
    <mergeCell ref="EX61:FJ61"/>
    <mergeCell ref="EK61:EW61"/>
    <mergeCell ref="DX61:EJ61"/>
    <mergeCell ref="EX67:FJ67"/>
    <mergeCell ref="DK73:DW73"/>
    <mergeCell ref="DK74:DW74"/>
    <mergeCell ref="EX86:FJ86"/>
    <mergeCell ref="EX82:FJ82"/>
    <mergeCell ref="EK86:EW86"/>
    <mergeCell ref="CX75:DJ75"/>
    <mergeCell ref="EX81:FJ81"/>
    <mergeCell ref="EK82:EW82"/>
    <mergeCell ref="DK85:DW85"/>
    <mergeCell ref="CX77:DJ77"/>
    <mergeCell ref="CX76:DJ76"/>
    <mergeCell ref="CX86:DJ86"/>
    <mergeCell ref="DK81:DW81"/>
    <mergeCell ref="DK77:DW77"/>
    <mergeCell ref="DK76:DW76"/>
    <mergeCell ref="CH80:CW80"/>
    <mergeCell ref="DK82:DW82"/>
    <mergeCell ref="DX83:EJ83"/>
    <mergeCell ref="DX81:EJ81"/>
    <mergeCell ref="CH76:CW76"/>
    <mergeCell ref="CX80:DJ80"/>
    <mergeCell ref="AQ75:BB75"/>
    <mergeCell ref="AQ73:BB73"/>
    <mergeCell ref="BU73:CG73"/>
    <mergeCell ref="AQ74:BB74"/>
    <mergeCell ref="BC73:BT73"/>
    <mergeCell ref="EK84:EW84"/>
    <mergeCell ref="DX82:EJ82"/>
    <mergeCell ref="EK81:EW81"/>
    <mergeCell ref="CH75:CW75"/>
    <mergeCell ref="CX82:DJ82"/>
    <mergeCell ref="FL84:FP84"/>
    <mergeCell ref="FL85:FP85"/>
    <mergeCell ref="FL83:FP83"/>
    <mergeCell ref="CX83:DJ83"/>
    <mergeCell ref="EK83:EW83"/>
    <mergeCell ref="EX79:FJ79"/>
    <mergeCell ref="EX80:FJ80"/>
    <mergeCell ref="EX85:FJ85"/>
    <mergeCell ref="EX83:FJ83"/>
    <mergeCell ref="EX84:FJ84"/>
    <mergeCell ref="BU83:CG83"/>
    <mergeCell ref="CH83:CW83"/>
    <mergeCell ref="DX87:EJ87"/>
    <mergeCell ref="DX90:EJ90"/>
    <mergeCell ref="EK90:EW90"/>
    <mergeCell ref="DX89:EJ89"/>
    <mergeCell ref="CX84:DJ84"/>
    <mergeCell ref="DX84:EJ84"/>
    <mergeCell ref="CX85:DJ85"/>
    <mergeCell ref="DX85:EJ85"/>
    <mergeCell ref="CH77:CW77"/>
    <mergeCell ref="BU104:CG104"/>
    <mergeCell ref="BC102:BT102"/>
    <mergeCell ref="BC85:BT85"/>
    <mergeCell ref="BU85:CG85"/>
    <mergeCell ref="BU84:CG84"/>
    <mergeCell ref="BU78:CG78"/>
    <mergeCell ref="CH93:CW93"/>
    <mergeCell ref="CH84:CW84"/>
    <mergeCell ref="BC83:BT83"/>
    <mergeCell ref="BU92:CG92"/>
    <mergeCell ref="BC94:BT94"/>
    <mergeCell ref="BU88:CG88"/>
    <mergeCell ref="BC90:BT90"/>
    <mergeCell ref="BU96:CG96"/>
    <mergeCell ref="BU90:CG90"/>
    <mergeCell ref="BU93:CG93"/>
    <mergeCell ref="BU95:CG95"/>
    <mergeCell ref="BC91:BT91"/>
    <mergeCell ref="BC93:BT93"/>
    <mergeCell ref="EX88:FJ88"/>
    <mergeCell ref="DX91:EJ91"/>
    <mergeCell ref="DK97:DW97"/>
    <mergeCell ref="DX105:EJ105"/>
    <mergeCell ref="DX106:EJ106"/>
    <mergeCell ref="EK103:EW103"/>
    <mergeCell ref="EX94:FJ94"/>
    <mergeCell ref="DX114:EJ114"/>
    <mergeCell ref="DX115:EJ115"/>
    <mergeCell ref="DK92:DW92"/>
    <mergeCell ref="DK115:DW115"/>
    <mergeCell ref="DK93:DW93"/>
    <mergeCell ref="DK96:DW96"/>
    <mergeCell ref="DK100:DW100"/>
    <mergeCell ref="DX98:EJ98"/>
    <mergeCell ref="DX93:EJ93"/>
    <mergeCell ref="DX62:EJ62"/>
    <mergeCell ref="EK62:EW62"/>
    <mergeCell ref="DX111:EJ111"/>
    <mergeCell ref="DX116:EJ116"/>
    <mergeCell ref="FL96:FP96"/>
    <mergeCell ref="EX96:FJ96"/>
    <mergeCell ref="FL103:FP103"/>
    <mergeCell ref="DX109:EJ109"/>
    <mergeCell ref="DX107:EJ107"/>
    <mergeCell ref="DX99:EJ99"/>
    <mergeCell ref="EX53:FJ53"/>
    <mergeCell ref="EX55:FJ55"/>
    <mergeCell ref="EX54:FJ54"/>
    <mergeCell ref="DX97:EJ97"/>
    <mergeCell ref="EX58:FJ58"/>
    <mergeCell ref="DX58:EJ58"/>
    <mergeCell ref="EX57:FJ57"/>
    <mergeCell ref="EK64:EW64"/>
    <mergeCell ref="EK63:EW63"/>
    <mergeCell ref="EK59:EW59"/>
    <mergeCell ref="DX57:EJ57"/>
    <mergeCell ref="EK57:EW57"/>
    <mergeCell ref="DX52:EJ52"/>
    <mergeCell ref="DX54:EJ54"/>
    <mergeCell ref="DX56:EJ56"/>
    <mergeCell ref="DX55:EJ55"/>
    <mergeCell ref="CX54:DJ54"/>
    <mergeCell ref="CX48:DJ48"/>
    <mergeCell ref="DX49:EJ49"/>
    <mergeCell ref="DX48:EJ48"/>
    <mergeCell ref="DX50:EJ50"/>
    <mergeCell ref="DX51:EJ51"/>
    <mergeCell ref="CX50:DJ50"/>
    <mergeCell ref="DK50:DW50"/>
    <mergeCell ref="DX53:EJ53"/>
    <mergeCell ref="CX51:DJ51"/>
    <mergeCell ref="ET31:FJ31"/>
    <mergeCell ref="EX48:FJ48"/>
    <mergeCell ref="EK48:EW48"/>
    <mergeCell ref="EX46:FJ46"/>
    <mergeCell ref="EX47:FJ47"/>
    <mergeCell ref="EK47:EW47"/>
    <mergeCell ref="EE38:ES38"/>
    <mergeCell ref="EK46:EW46"/>
    <mergeCell ref="ET38:FJ38"/>
    <mergeCell ref="ET33:FJ33"/>
    <mergeCell ref="EX49:FJ49"/>
    <mergeCell ref="EK49:EW49"/>
    <mergeCell ref="DN33:ED33"/>
    <mergeCell ref="DN32:ED32"/>
    <mergeCell ref="ET32:FJ32"/>
    <mergeCell ref="DK48:DW48"/>
    <mergeCell ref="CW32:DM32"/>
    <mergeCell ref="CW39:DM39"/>
    <mergeCell ref="CX46:DJ46"/>
    <mergeCell ref="DK47:DW47"/>
    <mergeCell ref="EX71:FJ71"/>
    <mergeCell ref="EX63:FJ63"/>
    <mergeCell ref="EK56:EW56"/>
    <mergeCell ref="EX65:FJ65"/>
    <mergeCell ref="EX64:FJ64"/>
    <mergeCell ref="EX66:FJ66"/>
    <mergeCell ref="EK65:EW65"/>
    <mergeCell ref="EX59:FJ59"/>
    <mergeCell ref="EX56:FJ56"/>
    <mergeCell ref="EK58:EW58"/>
    <mergeCell ref="EX87:FJ87"/>
    <mergeCell ref="EX89:FJ89"/>
    <mergeCell ref="EX62:FJ62"/>
    <mergeCell ref="EX99:FJ99"/>
    <mergeCell ref="EX97:FJ97"/>
    <mergeCell ref="EX98:FJ98"/>
    <mergeCell ref="EX90:FJ90"/>
    <mergeCell ref="EX95:FJ95"/>
    <mergeCell ref="EX93:FJ93"/>
    <mergeCell ref="EX68:FJ68"/>
    <mergeCell ref="FL112:FP112"/>
    <mergeCell ref="FL106:FP106"/>
    <mergeCell ref="FL111:FP111"/>
    <mergeCell ref="EK94:EW94"/>
    <mergeCell ref="EK92:EW92"/>
    <mergeCell ref="EK100:EW100"/>
    <mergeCell ref="FL95:FP95"/>
    <mergeCell ref="EX111:FJ111"/>
    <mergeCell ref="EX92:FJ92"/>
    <mergeCell ref="BU103:CG103"/>
    <mergeCell ref="DK108:DW108"/>
    <mergeCell ref="EX103:FJ103"/>
    <mergeCell ref="DX103:EJ103"/>
    <mergeCell ref="EK104:EW104"/>
    <mergeCell ref="EX91:FJ91"/>
    <mergeCell ref="DX100:EJ100"/>
    <mergeCell ref="DX101:EJ101"/>
    <mergeCell ref="BU106:CG106"/>
    <mergeCell ref="DK91:DW91"/>
    <mergeCell ref="BU102:CG102"/>
    <mergeCell ref="DK113:DW113"/>
    <mergeCell ref="BU63:CG63"/>
    <mergeCell ref="BU100:CG100"/>
    <mergeCell ref="BU76:CG76"/>
    <mergeCell ref="BU64:CG64"/>
    <mergeCell ref="BU94:CG94"/>
    <mergeCell ref="BU74:CG74"/>
    <mergeCell ref="BU89:CG89"/>
    <mergeCell ref="CH95:CW95"/>
    <mergeCell ref="BU107:CG107"/>
    <mergeCell ref="BU110:CG110"/>
    <mergeCell ref="BU108:CG108"/>
    <mergeCell ref="BU112:CG112"/>
    <mergeCell ref="BC107:BT107"/>
    <mergeCell ref="BC109:BT109"/>
    <mergeCell ref="BC110:BT110"/>
    <mergeCell ref="BC108:BT108"/>
    <mergeCell ref="AQ147:AU147"/>
    <mergeCell ref="A145:AO145"/>
    <mergeCell ref="AQ145:AU145"/>
    <mergeCell ref="A144:AO144"/>
    <mergeCell ref="AQ131:AU131"/>
    <mergeCell ref="A137:AO137"/>
    <mergeCell ref="BU105:CG105"/>
    <mergeCell ref="CH105:CW105"/>
    <mergeCell ref="CH102:CW102"/>
    <mergeCell ref="CH103:CW103"/>
    <mergeCell ref="BU101:CG101"/>
    <mergeCell ref="BL133:CE133"/>
    <mergeCell ref="BL132:CE132"/>
    <mergeCell ref="BL131:CE131"/>
    <mergeCell ref="BL129:CE129"/>
    <mergeCell ref="BU109:CG109"/>
    <mergeCell ref="CH85:CW85"/>
    <mergeCell ref="CH81:CW81"/>
    <mergeCell ref="CH91:CW91"/>
    <mergeCell ref="CH82:CW82"/>
    <mergeCell ref="CH88:CW88"/>
    <mergeCell ref="CH99:CW99"/>
    <mergeCell ref="A158:BB158"/>
    <mergeCell ref="A155:AE155"/>
    <mergeCell ref="A156:BB156"/>
    <mergeCell ref="AV132:BK132"/>
    <mergeCell ref="A132:AO132"/>
    <mergeCell ref="A147:AO147"/>
    <mergeCell ref="AQ143:AU143"/>
    <mergeCell ref="AQ148:AU148"/>
    <mergeCell ref="AQ144:AU144"/>
    <mergeCell ref="A138:AO138"/>
    <mergeCell ref="AQ130:AU130"/>
    <mergeCell ref="BL127:CE128"/>
    <mergeCell ref="AQ115:BB115"/>
    <mergeCell ref="AQ116:BB116"/>
    <mergeCell ref="BC116:BT116"/>
    <mergeCell ref="BC117:BT117"/>
    <mergeCell ref="BC124:BT124"/>
    <mergeCell ref="AV130:BK130"/>
    <mergeCell ref="BC121:BT121"/>
    <mergeCell ref="BU121:CG121"/>
    <mergeCell ref="AQ111:BB111"/>
    <mergeCell ref="AQ113:BB113"/>
    <mergeCell ref="BU115:CG115"/>
    <mergeCell ref="BU118:CG118"/>
    <mergeCell ref="BU117:CG117"/>
    <mergeCell ref="BU113:CG113"/>
    <mergeCell ref="BC113:BT113"/>
    <mergeCell ref="CF130:CV130"/>
    <mergeCell ref="AQ114:BB114"/>
    <mergeCell ref="BC111:BT111"/>
    <mergeCell ref="BC112:BT112"/>
    <mergeCell ref="BU114:CG114"/>
    <mergeCell ref="BU111:CG111"/>
    <mergeCell ref="AQ112:BB112"/>
    <mergeCell ref="CH123:CW123"/>
    <mergeCell ref="BU123:CG123"/>
    <mergeCell ref="BL130:CE130"/>
    <mergeCell ref="CH118:CW118"/>
    <mergeCell ref="CH121:CW121"/>
    <mergeCell ref="CH116:CW116"/>
    <mergeCell ref="CX121:DJ121"/>
    <mergeCell ref="CX122:DJ122"/>
    <mergeCell ref="BU116:CG116"/>
    <mergeCell ref="BU122:CG122"/>
    <mergeCell ref="CX116:DJ116"/>
    <mergeCell ref="CX117:DJ117"/>
    <mergeCell ref="BU120:CG120"/>
    <mergeCell ref="CX110:DJ110"/>
    <mergeCell ref="CX106:DJ106"/>
    <mergeCell ref="CX109:DJ109"/>
    <mergeCell ref="CX123:DJ123"/>
    <mergeCell ref="BC115:BT115"/>
    <mergeCell ref="CH120:CW120"/>
    <mergeCell ref="BC119:BT119"/>
    <mergeCell ref="BC120:BT120"/>
    <mergeCell ref="BC118:BT118"/>
    <mergeCell ref="CH117:CW117"/>
    <mergeCell ref="BC114:BT114"/>
    <mergeCell ref="BU119:CG119"/>
    <mergeCell ref="CH114:CW114"/>
    <mergeCell ref="CX115:DJ115"/>
    <mergeCell ref="CX114:DJ114"/>
    <mergeCell ref="CH106:CW106"/>
    <mergeCell ref="CX108:DJ108"/>
    <mergeCell ref="CX107:DJ107"/>
    <mergeCell ref="CX113:DJ113"/>
    <mergeCell ref="CH119:CW119"/>
    <mergeCell ref="CX103:DJ103"/>
    <mergeCell ref="CH101:CW101"/>
    <mergeCell ref="CX99:DJ99"/>
    <mergeCell ref="CH108:CW108"/>
    <mergeCell ref="CH107:CW107"/>
    <mergeCell ref="CH109:CW109"/>
    <mergeCell ref="CH104:CW104"/>
    <mergeCell ref="CX102:DJ102"/>
    <mergeCell ref="CX104:DJ104"/>
    <mergeCell ref="CX105:DJ105"/>
    <mergeCell ref="DK65:DW65"/>
    <mergeCell ref="DK86:DW86"/>
    <mergeCell ref="CH111:CW111"/>
    <mergeCell ref="CH113:CW113"/>
    <mergeCell ref="CH115:CW115"/>
    <mergeCell ref="CH112:CW112"/>
    <mergeCell ref="DK101:DW101"/>
    <mergeCell ref="DK103:DW103"/>
    <mergeCell ref="DK104:DW104"/>
    <mergeCell ref="CH110:CW110"/>
    <mergeCell ref="DK109:DW109"/>
    <mergeCell ref="DK95:DW95"/>
    <mergeCell ref="DK84:DW84"/>
    <mergeCell ref="DK88:DW88"/>
    <mergeCell ref="DK107:DW107"/>
    <mergeCell ref="DK106:DW106"/>
    <mergeCell ref="CX89:DJ89"/>
    <mergeCell ref="CH53:CW53"/>
    <mergeCell ref="CH55:CW55"/>
    <mergeCell ref="CX63:DJ63"/>
    <mergeCell ref="CH73:CW73"/>
    <mergeCell ref="CX73:DJ73"/>
    <mergeCell ref="CH74:CW74"/>
    <mergeCell ref="CH89:CW89"/>
    <mergeCell ref="CH86:CW86"/>
    <mergeCell ref="CX70:DJ70"/>
    <mergeCell ref="DK120:DW120"/>
    <mergeCell ref="CX119:DJ119"/>
    <mergeCell ref="CX120:DJ120"/>
    <mergeCell ref="DK111:DW111"/>
    <mergeCell ref="DK117:DW117"/>
    <mergeCell ref="DK112:DW112"/>
    <mergeCell ref="CX111:DJ111"/>
    <mergeCell ref="CX112:DJ112"/>
    <mergeCell ref="CX118:DJ118"/>
    <mergeCell ref="CX90:DJ90"/>
    <mergeCell ref="CX101:DJ101"/>
    <mergeCell ref="CX91:DJ91"/>
    <mergeCell ref="AQ54:BB54"/>
    <mergeCell ref="BU54:CG54"/>
    <mergeCell ref="AQ58:BB58"/>
    <mergeCell ref="CX88:DJ88"/>
    <mergeCell ref="BC99:BT99"/>
    <mergeCell ref="BK100:BT100"/>
    <mergeCell ref="CX94:DJ94"/>
    <mergeCell ref="AQ56:BB56"/>
    <mergeCell ref="AQ53:BB53"/>
    <mergeCell ref="BC53:BT53"/>
    <mergeCell ref="CH52:CW52"/>
    <mergeCell ref="DK63:DW63"/>
    <mergeCell ref="DK61:DW61"/>
    <mergeCell ref="BU53:CG53"/>
    <mergeCell ref="BK54:BT54"/>
    <mergeCell ref="DK54:DW54"/>
    <mergeCell ref="DK55:DW55"/>
    <mergeCell ref="CX53:DJ53"/>
    <mergeCell ref="CH63:CW63"/>
    <mergeCell ref="CX61:DJ61"/>
    <mergeCell ref="CX74:DJ74"/>
    <mergeCell ref="DK52:DW52"/>
    <mergeCell ref="CX56:DJ56"/>
    <mergeCell ref="CX55:DJ55"/>
    <mergeCell ref="DK56:DW56"/>
    <mergeCell ref="DK59:DW59"/>
    <mergeCell ref="DK64:DW64"/>
    <mergeCell ref="CH56:CW56"/>
    <mergeCell ref="DK62:DW62"/>
    <mergeCell ref="CX59:DJ59"/>
    <mergeCell ref="DK53:DW53"/>
    <mergeCell ref="CH51:CW51"/>
    <mergeCell ref="CH92:CW92"/>
    <mergeCell ref="CH90:CW90"/>
    <mergeCell ref="CX92:DJ92"/>
    <mergeCell ref="CX81:DJ81"/>
    <mergeCell ref="CH69:CW69"/>
    <mergeCell ref="CX100:DJ100"/>
    <mergeCell ref="CX98:DJ98"/>
    <mergeCell ref="CH98:CW98"/>
    <mergeCell ref="CH100:CW100"/>
    <mergeCell ref="DK51:DW51"/>
    <mergeCell ref="CH64:CW64"/>
    <mergeCell ref="CX52:DJ52"/>
    <mergeCell ref="DK57:DW57"/>
    <mergeCell ref="CX57:DJ57"/>
    <mergeCell ref="CH54:CW54"/>
    <mergeCell ref="CX95:DJ95"/>
    <mergeCell ref="CH97:CW97"/>
    <mergeCell ref="BC98:BT98"/>
    <mergeCell ref="BC95:BT95"/>
    <mergeCell ref="BC96:BT96"/>
    <mergeCell ref="CX97:DJ97"/>
    <mergeCell ref="CX96:DJ96"/>
    <mergeCell ref="BU97:CG97"/>
    <mergeCell ref="BU98:CG98"/>
    <mergeCell ref="BC97:BT97"/>
    <mergeCell ref="A91:AJ91"/>
    <mergeCell ref="A90:AJ90"/>
    <mergeCell ref="A94:AJ94"/>
    <mergeCell ref="A92:AJ92"/>
    <mergeCell ref="A93:AJ93"/>
    <mergeCell ref="A96:AJ96"/>
    <mergeCell ref="A97:AJ97"/>
    <mergeCell ref="BC92:BT92"/>
    <mergeCell ref="A98:AJ98"/>
    <mergeCell ref="AK96:AP96"/>
    <mergeCell ref="A99:AJ99"/>
    <mergeCell ref="AQ99:BB99"/>
    <mergeCell ref="AK99:AP99"/>
    <mergeCell ref="AQ98:BB98"/>
    <mergeCell ref="AK98:AP98"/>
    <mergeCell ref="AQ97:BB97"/>
    <mergeCell ref="AK97:AP97"/>
    <mergeCell ref="AQ96:BB96"/>
    <mergeCell ref="AQ101:BB101"/>
    <mergeCell ref="A100:AJ100"/>
    <mergeCell ref="A101:AJ101"/>
    <mergeCell ref="AK101:AP101"/>
    <mergeCell ref="AK100:AP100"/>
    <mergeCell ref="AQ100:BB100"/>
    <mergeCell ref="BC106:BT106"/>
    <mergeCell ref="BC103:BT103"/>
    <mergeCell ref="BC101:BT101"/>
    <mergeCell ref="AQ104:BB104"/>
    <mergeCell ref="AQ102:BB102"/>
    <mergeCell ref="AQ106:BB106"/>
    <mergeCell ref="BK105:BT105"/>
    <mergeCell ref="AQ103:BB103"/>
    <mergeCell ref="AQ105:BB105"/>
    <mergeCell ref="BC104:BT104"/>
    <mergeCell ref="AK106:AP106"/>
    <mergeCell ref="AK102:AP102"/>
    <mergeCell ref="AK104:AP104"/>
    <mergeCell ref="A102:AJ102"/>
    <mergeCell ref="A105:AJ105"/>
    <mergeCell ref="A104:AJ104"/>
    <mergeCell ref="A103:AJ103"/>
    <mergeCell ref="AK103:AP103"/>
    <mergeCell ref="A106:AJ106"/>
    <mergeCell ref="A109:AJ109"/>
    <mergeCell ref="AK108:AP108"/>
    <mergeCell ref="AK116:AP116"/>
    <mergeCell ref="A113:AJ113"/>
    <mergeCell ref="A115:AJ115"/>
    <mergeCell ref="AK115:AP115"/>
    <mergeCell ref="A111:AJ111"/>
    <mergeCell ref="AK111:AP111"/>
    <mergeCell ref="A116:AJ116"/>
    <mergeCell ref="A112:AJ112"/>
    <mergeCell ref="AK107:AP107"/>
    <mergeCell ref="AK113:AP113"/>
    <mergeCell ref="A114:AJ114"/>
    <mergeCell ref="AK105:AO105"/>
    <mergeCell ref="A107:AJ107"/>
    <mergeCell ref="AK109:AP109"/>
    <mergeCell ref="A110:AJ110"/>
    <mergeCell ref="A108:AJ108"/>
    <mergeCell ref="AK114:AP114"/>
    <mergeCell ref="AK110:AP110"/>
    <mergeCell ref="A127:AO128"/>
    <mergeCell ref="AK122:AP122"/>
    <mergeCell ref="A136:AO136"/>
    <mergeCell ref="A129:AO129"/>
    <mergeCell ref="AK123:AP123"/>
    <mergeCell ref="A131:AO131"/>
    <mergeCell ref="A134:AO134"/>
    <mergeCell ref="A133:AO133"/>
    <mergeCell ref="A123:AJ123"/>
    <mergeCell ref="AQ117:BB117"/>
    <mergeCell ref="AK117:AP117"/>
    <mergeCell ref="A121:AJ121"/>
    <mergeCell ref="AK121:AP121"/>
    <mergeCell ref="A135:AO135"/>
    <mergeCell ref="A120:AJ120"/>
    <mergeCell ref="AK124:AP124"/>
    <mergeCell ref="A124:AJ124"/>
    <mergeCell ref="A130:AO130"/>
    <mergeCell ref="A122:AJ122"/>
    <mergeCell ref="A143:AO143"/>
    <mergeCell ref="AQ139:AU139"/>
    <mergeCell ref="A139:AO139"/>
    <mergeCell ref="A142:AO142"/>
    <mergeCell ref="A140:AO140"/>
    <mergeCell ref="AQ142:AU142"/>
    <mergeCell ref="AQ141:AU141"/>
    <mergeCell ref="A141:AO141"/>
    <mergeCell ref="AQ140:AU140"/>
    <mergeCell ref="AQ138:AU138"/>
    <mergeCell ref="A146:AO146"/>
    <mergeCell ref="AQ146:AU146"/>
    <mergeCell ref="CW150:DM150"/>
    <mergeCell ref="CF150:CV150"/>
    <mergeCell ref="A150:AO150"/>
    <mergeCell ref="BL147:CE147"/>
    <mergeCell ref="BL146:CE146"/>
    <mergeCell ref="A149:AO149"/>
    <mergeCell ref="BL150:CE150"/>
    <mergeCell ref="DS153:ES153"/>
    <mergeCell ref="DS152:ES152"/>
    <mergeCell ref="B152:BB152"/>
    <mergeCell ref="DC153:DP153"/>
    <mergeCell ref="R153:AE153"/>
    <mergeCell ref="AH153:BH153"/>
    <mergeCell ref="BZ151:DA152"/>
    <mergeCell ref="R154:AE154"/>
    <mergeCell ref="AH154:BH154"/>
    <mergeCell ref="A151:BB151"/>
    <mergeCell ref="AQ150:AU150"/>
    <mergeCell ref="AV150:BK150"/>
    <mergeCell ref="A148:AO148"/>
    <mergeCell ref="AV148:BK148"/>
    <mergeCell ref="AQ149:AU149"/>
    <mergeCell ref="AV145:BK145"/>
    <mergeCell ref="BL144:CE144"/>
    <mergeCell ref="BL145:CE145"/>
    <mergeCell ref="AV149:BK149"/>
    <mergeCell ref="BL149:CE149"/>
    <mergeCell ref="CW148:DM148"/>
    <mergeCell ref="CF148:CV148"/>
    <mergeCell ref="BL148:CE148"/>
    <mergeCell ref="CW149:DM149"/>
    <mergeCell ref="CW147:DM147"/>
    <mergeCell ref="CF149:CV149"/>
    <mergeCell ref="ET144:FJ144"/>
    <mergeCell ref="AV144:BK144"/>
    <mergeCell ref="CF144:CV144"/>
    <mergeCell ref="DN145:ED145"/>
    <mergeCell ref="CW145:DM145"/>
    <mergeCell ref="EE144:ES144"/>
    <mergeCell ref="AV147:BK147"/>
    <mergeCell ref="AV146:BK146"/>
    <mergeCell ref="CF133:CV133"/>
    <mergeCell ref="CW133:DM133"/>
    <mergeCell ref="DN132:ED132"/>
    <mergeCell ref="DN133:ED133"/>
    <mergeCell ref="CF147:CV147"/>
    <mergeCell ref="ET149:FJ149"/>
    <mergeCell ref="ET147:FJ147"/>
    <mergeCell ref="EE148:ES148"/>
    <mergeCell ref="DN149:ED149"/>
    <mergeCell ref="DN147:ED147"/>
    <mergeCell ref="BL142:CE142"/>
    <mergeCell ref="BL135:CE135"/>
    <mergeCell ref="CF135:CV135"/>
    <mergeCell ref="CW136:DM136"/>
    <mergeCell ref="CF140:CV140"/>
    <mergeCell ref="CF142:CV142"/>
    <mergeCell ref="CF141:CV141"/>
    <mergeCell ref="CF139:CV139"/>
    <mergeCell ref="CW139:DM139"/>
    <mergeCell ref="EE143:ES143"/>
    <mergeCell ref="CW144:DM144"/>
    <mergeCell ref="DN144:ED144"/>
    <mergeCell ref="ET145:FJ145"/>
    <mergeCell ref="CW143:DM143"/>
    <mergeCell ref="DN143:ED143"/>
    <mergeCell ref="ET146:FJ146"/>
    <mergeCell ref="CF146:CV146"/>
    <mergeCell ref="CF145:CV145"/>
    <mergeCell ref="EE146:ES146"/>
    <mergeCell ref="EE145:ES145"/>
    <mergeCell ref="DN146:ED146"/>
    <mergeCell ref="CW146:DM146"/>
    <mergeCell ref="ET150:FJ150"/>
    <mergeCell ref="DN150:ED150"/>
    <mergeCell ref="EE150:ES150"/>
    <mergeCell ref="EE147:ES147"/>
    <mergeCell ref="EE149:ES149"/>
    <mergeCell ref="ET148:FJ148"/>
    <mergeCell ref="DN148:ED148"/>
    <mergeCell ref="DN131:ED131"/>
    <mergeCell ref="AV143:BK143"/>
    <mergeCell ref="BL141:CE141"/>
    <mergeCell ref="AV141:BK141"/>
    <mergeCell ref="BL143:CE143"/>
    <mergeCell ref="AV142:BK142"/>
    <mergeCell ref="CW132:DM132"/>
    <mergeCell ref="CF131:CV131"/>
    <mergeCell ref="CF132:CV132"/>
    <mergeCell ref="CW134:DM134"/>
    <mergeCell ref="CF128:CV128"/>
    <mergeCell ref="CH122:CW122"/>
    <mergeCell ref="A126:FJ126"/>
    <mergeCell ref="EK123:EW123"/>
    <mergeCell ref="AQ124:BB124"/>
    <mergeCell ref="CF127:ES127"/>
    <mergeCell ref="CX124:DJ124"/>
    <mergeCell ref="DK124:DW124"/>
    <mergeCell ref="BU124:CG124"/>
    <mergeCell ref="EE128:ES128"/>
    <mergeCell ref="A79:AJ79"/>
    <mergeCell ref="A71:AJ71"/>
    <mergeCell ref="A75:AJ75"/>
    <mergeCell ref="BL134:CE134"/>
    <mergeCell ref="AK118:AP118"/>
    <mergeCell ref="A117:AJ117"/>
    <mergeCell ref="A118:AJ118"/>
    <mergeCell ref="AK119:AP119"/>
    <mergeCell ref="A119:AJ119"/>
    <mergeCell ref="AQ118:BB118"/>
    <mergeCell ref="A83:AJ83"/>
    <mergeCell ref="A81:AJ81"/>
    <mergeCell ref="A88:AJ88"/>
    <mergeCell ref="A86:AJ86"/>
    <mergeCell ref="A87:AJ87"/>
    <mergeCell ref="A85:AJ85"/>
    <mergeCell ref="A89:AJ89"/>
    <mergeCell ref="A65:AJ65"/>
    <mergeCell ref="AK87:AP87"/>
    <mergeCell ref="AK81:AP81"/>
    <mergeCell ref="AK88:AP88"/>
    <mergeCell ref="A84:AJ84"/>
    <mergeCell ref="A77:AJ77"/>
    <mergeCell ref="A82:AJ82"/>
    <mergeCell ref="AK82:AP82"/>
    <mergeCell ref="AK77:AP77"/>
    <mergeCell ref="A63:AJ63"/>
    <mergeCell ref="A69:AJ69"/>
    <mergeCell ref="A74:AJ74"/>
    <mergeCell ref="A76:AJ76"/>
    <mergeCell ref="A64:AJ64"/>
    <mergeCell ref="A72:AJ72"/>
    <mergeCell ref="A73:AJ73"/>
    <mergeCell ref="A67:AJ67"/>
    <mergeCell ref="A68:AJ68"/>
    <mergeCell ref="A66:AJ66"/>
    <mergeCell ref="AK73:AP73"/>
    <mergeCell ref="AK72:AP72"/>
    <mergeCell ref="AK68:AP68"/>
    <mergeCell ref="AK66:AP66"/>
    <mergeCell ref="AK67:AP67"/>
    <mergeCell ref="AQ84:BB84"/>
    <mergeCell ref="BC84:BT84"/>
    <mergeCell ref="BU82:CG82"/>
    <mergeCell ref="BU69:CG69"/>
    <mergeCell ref="BU81:CG81"/>
    <mergeCell ref="AQ69:BB69"/>
    <mergeCell ref="BC69:BT69"/>
    <mergeCell ref="AQ76:BB76"/>
    <mergeCell ref="AQ81:BB81"/>
    <mergeCell ref="BU80:CG80"/>
    <mergeCell ref="AK63:AO63"/>
    <mergeCell ref="AK74:AP74"/>
    <mergeCell ref="AQ67:BB67"/>
    <mergeCell ref="AQ68:BB68"/>
    <mergeCell ref="AK69:AP69"/>
    <mergeCell ref="AQ65:BB65"/>
    <mergeCell ref="AK71:AP71"/>
    <mergeCell ref="AK64:AP64"/>
    <mergeCell ref="BU56:CG56"/>
    <mergeCell ref="AK55:AP55"/>
    <mergeCell ref="AK60:AP60"/>
    <mergeCell ref="AK58:AP58"/>
    <mergeCell ref="BC58:BT58"/>
    <mergeCell ref="BC59:BT59"/>
    <mergeCell ref="AK59:AP59"/>
    <mergeCell ref="AQ55:BB55"/>
    <mergeCell ref="BC55:BT55"/>
    <mergeCell ref="BU55:CG55"/>
    <mergeCell ref="A62:AJ62"/>
    <mergeCell ref="A59:AJ59"/>
    <mergeCell ref="A61:AJ61"/>
    <mergeCell ref="A56:AJ56"/>
    <mergeCell ref="A58:AJ58"/>
    <mergeCell ref="AK57:AP57"/>
    <mergeCell ref="A57:AJ57"/>
    <mergeCell ref="AK62:AP62"/>
    <mergeCell ref="AK61:AP61"/>
    <mergeCell ref="A55:AJ55"/>
    <mergeCell ref="AK54:AO54"/>
    <mergeCell ref="A53:AJ53"/>
    <mergeCell ref="AK53:AP53"/>
    <mergeCell ref="A54:AJ54"/>
    <mergeCell ref="A60:AJ60"/>
    <mergeCell ref="A51:AJ51"/>
    <mergeCell ref="A52:AJ52"/>
    <mergeCell ref="AK49:AP49"/>
    <mergeCell ref="AK52:AP52"/>
    <mergeCell ref="A49:AJ49"/>
    <mergeCell ref="A50:AJ50"/>
    <mergeCell ref="A35:AM35"/>
    <mergeCell ref="A36:AM36"/>
    <mergeCell ref="AT35:BB35"/>
    <mergeCell ref="AK50:AP50"/>
    <mergeCell ref="AN39:AS39"/>
    <mergeCell ref="AK48:AP48"/>
    <mergeCell ref="AQ48:BB48"/>
    <mergeCell ref="AN38:AS38"/>
    <mergeCell ref="AQ47:BB47"/>
    <mergeCell ref="AT34:BB34"/>
    <mergeCell ref="AN36:AS36"/>
    <mergeCell ref="AN35:AS35"/>
    <mergeCell ref="AT39:BB39"/>
    <mergeCell ref="AT36:BB36"/>
    <mergeCell ref="A47:AJ47"/>
    <mergeCell ref="AK47:AP47"/>
    <mergeCell ref="A39:AM39"/>
    <mergeCell ref="AQ45:BB46"/>
    <mergeCell ref="AK45:AP46"/>
    <mergeCell ref="A45:AJ46"/>
    <mergeCell ref="BK36:CE36"/>
    <mergeCell ref="AT37:BB37"/>
    <mergeCell ref="AT38:BB38"/>
    <mergeCell ref="BU50:CG50"/>
    <mergeCell ref="BU49:CG49"/>
    <mergeCell ref="BC48:BT48"/>
    <mergeCell ref="BU48:CG48"/>
    <mergeCell ref="BU45:CG46"/>
    <mergeCell ref="CF38:CV38"/>
    <mergeCell ref="BK38:CE38"/>
    <mergeCell ref="BK35:CE35"/>
    <mergeCell ref="BK50:BT50"/>
    <mergeCell ref="BC45:BT46"/>
    <mergeCell ref="DK49:DW49"/>
    <mergeCell ref="CW36:DM36"/>
    <mergeCell ref="CF39:CV39"/>
    <mergeCell ref="BC47:BT47"/>
    <mergeCell ref="BK39:CE39"/>
    <mergeCell ref="DN38:ED38"/>
    <mergeCell ref="CH46:CW46"/>
    <mergeCell ref="CF31:CV31"/>
    <mergeCell ref="CX49:DJ49"/>
    <mergeCell ref="CX47:DJ47"/>
    <mergeCell ref="CF36:CV36"/>
    <mergeCell ref="CF35:CV35"/>
    <mergeCell ref="CH45:EJ45"/>
    <mergeCell ref="DX47:EJ47"/>
    <mergeCell ref="CW33:DM33"/>
    <mergeCell ref="CF32:CV32"/>
    <mergeCell ref="CH48:CW48"/>
    <mergeCell ref="BK30:CE30"/>
    <mergeCell ref="BK32:CE32"/>
    <mergeCell ref="AQ52:BB52"/>
    <mergeCell ref="BU51:CG51"/>
    <mergeCell ref="AQ51:BB51"/>
    <mergeCell ref="BU52:CG52"/>
    <mergeCell ref="BC52:BT52"/>
    <mergeCell ref="BK51:BT51"/>
    <mergeCell ref="BK34:CE34"/>
    <mergeCell ref="BK37:CE37"/>
    <mergeCell ref="BK19:CE19"/>
    <mergeCell ref="BK31:CE31"/>
    <mergeCell ref="CF34:CV34"/>
    <mergeCell ref="ET27:FJ27"/>
    <mergeCell ref="EE27:ES27"/>
    <mergeCell ref="DN27:ED27"/>
    <mergeCell ref="EE32:ES32"/>
    <mergeCell ref="EE31:ES31"/>
    <mergeCell ref="CF33:CV33"/>
    <mergeCell ref="BK33:CE33"/>
    <mergeCell ref="DN25:ED25"/>
    <mergeCell ref="A18:AM18"/>
    <mergeCell ref="AN18:AS18"/>
    <mergeCell ref="ET25:FJ25"/>
    <mergeCell ref="CF25:CV25"/>
    <mergeCell ref="EE24:ES24"/>
    <mergeCell ref="ET21:FJ21"/>
    <mergeCell ref="DN22:ED22"/>
    <mergeCell ref="AT19:BB19"/>
    <mergeCell ref="AT18:BB18"/>
    <mergeCell ref="EE30:ES30"/>
    <mergeCell ref="ET29:FJ29"/>
    <mergeCell ref="EE29:ES29"/>
    <mergeCell ref="ET28:FJ28"/>
    <mergeCell ref="A19:AM19"/>
    <mergeCell ref="AN19:AS19"/>
    <mergeCell ref="EE26:ES26"/>
    <mergeCell ref="ET26:FJ26"/>
    <mergeCell ref="EE28:ES28"/>
    <mergeCell ref="EE25:ES25"/>
    <mergeCell ref="ET11:FJ11"/>
    <mergeCell ref="ET10:FJ10"/>
    <mergeCell ref="EE17:ES17"/>
    <mergeCell ref="CF16:ES16"/>
    <mergeCell ref="CW29:DM29"/>
    <mergeCell ref="DN31:ED31"/>
    <mergeCell ref="CW30:DM30"/>
    <mergeCell ref="CW31:DM31"/>
    <mergeCell ref="DN29:ED29"/>
    <mergeCell ref="ET30:FJ30"/>
    <mergeCell ref="CF17:CV17"/>
    <mergeCell ref="EG9:EQ9"/>
    <mergeCell ref="BK16:CE17"/>
    <mergeCell ref="CF18:CV18"/>
    <mergeCell ref="BK18:CE18"/>
    <mergeCell ref="EE18:ES18"/>
    <mergeCell ref="DN18:ED18"/>
    <mergeCell ref="DN17:ED17"/>
    <mergeCell ref="CW18:DM18"/>
    <mergeCell ref="CW17:DM17"/>
    <mergeCell ref="V9:EB9"/>
    <mergeCell ref="BM8:EC8"/>
    <mergeCell ref="ET8:FJ8"/>
    <mergeCell ref="A14:FJ14"/>
    <mergeCell ref="EG10:EQ10"/>
    <mergeCell ref="A16:AM17"/>
    <mergeCell ref="ET16:FJ17"/>
    <mergeCell ref="P10:EC10"/>
    <mergeCell ref="AN16:AS17"/>
    <mergeCell ref="AT16:BB17"/>
    <mergeCell ref="DN19:ED19"/>
    <mergeCell ref="ET1:FJ2"/>
    <mergeCell ref="ET6:FJ6"/>
    <mergeCell ref="A1:ES1"/>
    <mergeCell ref="A2:ES2"/>
    <mergeCell ref="A3:ES3"/>
    <mergeCell ref="A4:ES4"/>
    <mergeCell ref="BJ7:CD7"/>
    <mergeCell ref="CJ7:CK7"/>
    <mergeCell ref="CE7:CI7"/>
    <mergeCell ref="CW26:DM26"/>
    <mergeCell ref="CW25:DM25"/>
    <mergeCell ref="ET7:FJ7"/>
    <mergeCell ref="A8:BB8"/>
    <mergeCell ref="ET9:FJ9"/>
    <mergeCell ref="CF30:CV30"/>
    <mergeCell ref="CF22:CV22"/>
    <mergeCell ref="ET12:FJ12"/>
    <mergeCell ref="ET18:FJ18"/>
    <mergeCell ref="EE19:ES19"/>
    <mergeCell ref="DN20:ED20"/>
    <mergeCell ref="DN21:ED21"/>
    <mergeCell ref="CF19:CV19"/>
    <mergeCell ref="CW19:DM19"/>
    <mergeCell ref="CW27:DM27"/>
    <mergeCell ref="CF28:CV28"/>
    <mergeCell ref="CF27:CV27"/>
    <mergeCell ref="CW28:DM28"/>
    <mergeCell ref="CW22:DM22"/>
    <mergeCell ref="CF26:CV26"/>
    <mergeCell ref="ET19:FJ19"/>
    <mergeCell ref="ET22:FJ22"/>
    <mergeCell ref="ET24:FJ24"/>
    <mergeCell ref="EE22:ES22"/>
    <mergeCell ref="ET20:FJ20"/>
    <mergeCell ref="EE23:ES23"/>
    <mergeCell ref="EE20:ES20"/>
    <mergeCell ref="ET23:FJ23"/>
    <mergeCell ref="EE21:ES21"/>
    <mergeCell ref="CF20:CV20"/>
    <mergeCell ref="CW20:DM20"/>
    <mergeCell ref="CW21:DM21"/>
    <mergeCell ref="CF24:CV24"/>
    <mergeCell ref="CF23:CV23"/>
    <mergeCell ref="CW23:DM23"/>
    <mergeCell ref="CW24:DM24"/>
    <mergeCell ref="CF21:CV21"/>
    <mergeCell ref="ET35:FJ35"/>
    <mergeCell ref="DN26:ED26"/>
    <mergeCell ref="CF29:CV29"/>
    <mergeCell ref="DN30:ED30"/>
    <mergeCell ref="BK21:CE21"/>
    <mergeCell ref="BK27:CE27"/>
    <mergeCell ref="BK29:CE29"/>
    <mergeCell ref="DN24:ED24"/>
    <mergeCell ref="DN23:ED23"/>
    <mergeCell ref="DN28:ED28"/>
    <mergeCell ref="AN22:AS22"/>
    <mergeCell ref="DN35:ED35"/>
    <mergeCell ref="CW35:DM35"/>
    <mergeCell ref="DX46:EJ46"/>
    <mergeCell ref="DN39:ED39"/>
    <mergeCell ref="A44:FJ44"/>
    <mergeCell ref="EE39:ES39"/>
    <mergeCell ref="EK45:FJ45"/>
    <mergeCell ref="ET39:FJ39"/>
    <mergeCell ref="EE37:ES37"/>
    <mergeCell ref="AT30:BB30"/>
    <mergeCell ref="A28:AM28"/>
    <mergeCell ref="BK28:CE28"/>
    <mergeCell ref="BK20:CE20"/>
    <mergeCell ref="AT20:BB20"/>
    <mergeCell ref="AT23:BB23"/>
    <mergeCell ref="BK23:CE23"/>
    <mergeCell ref="BK22:CE22"/>
    <mergeCell ref="AT22:BB22"/>
    <mergeCell ref="AT21:BB21"/>
    <mergeCell ref="AN29:AS29"/>
    <mergeCell ref="AT24:BB24"/>
    <mergeCell ref="BK24:CE24"/>
    <mergeCell ref="BK25:CE25"/>
    <mergeCell ref="AN24:AS24"/>
    <mergeCell ref="BK26:CE26"/>
    <mergeCell ref="AN27:AS27"/>
    <mergeCell ref="AN28:AS28"/>
    <mergeCell ref="AT25:BB25"/>
    <mergeCell ref="AT26:BB26"/>
    <mergeCell ref="AT31:BB31"/>
    <mergeCell ref="AT33:BB33"/>
    <mergeCell ref="AT27:BB27"/>
    <mergeCell ref="A25:AM25"/>
    <mergeCell ref="A27:AM27"/>
    <mergeCell ref="AT28:BB28"/>
    <mergeCell ref="AT29:BB29"/>
    <mergeCell ref="AN30:AS30"/>
    <mergeCell ref="AQ110:BB110"/>
    <mergeCell ref="AQ109:BB109"/>
    <mergeCell ref="A95:AJ95"/>
    <mergeCell ref="A37:AM37"/>
    <mergeCell ref="AN37:AS37"/>
    <mergeCell ref="AQ50:BB50"/>
    <mergeCell ref="AQ49:BB49"/>
    <mergeCell ref="AK89:AP89"/>
    <mergeCell ref="AK91:AP91"/>
    <mergeCell ref="A38:AM38"/>
    <mergeCell ref="AQ92:BB92"/>
    <mergeCell ref="AQ89:BB89"/>
    <mergeCell ref="AK65:AP65"/>
    <mergeCell ref="AK85:AP85"/>
    <mergeCell ref="A20:AM20"/>
    <mergeCell ref="A21:AM21"/>
    <mergeCell ref="AN21:AS21"/>
    <mergeCell ref="AN20:AS20"/>
    <mergeCell ref="A32:AM32"/>
    <mergeCell ref="A33:AM33"/>
    <mergeCell ref="AV131:BK131"/>
    <mergeCell ref="AP127:AU128"/>
    <mergeCell ref="AQ120:BB120"/>
    <mergeCell ref="AK120:AP120"/>
    <mergeCell ref="AQ121:BB121"/>
    <mergeCell ref="A22:AM22"/>
    <mergeCell ref="AN33:AS33"/>
    <mergeCell ref="A26:AM26"/>
    <mergeCell ref="A29:AM29"/>
    <mergeCell ref="AK93:AP93"/>
    <mergeCell ref="AQ137:AU137"/>
    <mergeCell ref="CF137:CV137"/>
    <mergeCell ref="AV137:BK137"/>
    <mergeCell ref="CF136:CV136"/>
    <mergeCell ref="AQ132:AU132"/>
    <mergeCell ref="AQ119:BB119"/>
    <mergeCell ref="AV129:BK129"/>
    <mergeCell ref="AP129:AU129"/>
    <mergeCell ref="AQ123:BB123"/>
    <mergeCell ref="BC123:BT123"/>
    <mergeCell ref="AV136:BK136"/>
    <mergeCell ref="AV140:BK140"/>
    <mergeCell ref="AV138:BK138"/>
    <mergeCell ref="AV139:BK139"/>
    <mergeCell ref="BL136:CE136"/>
    <mergeCell ref="BL138:CE138"/>
    <mergeCell ref="BL137:CE137"/>
    <mergeCell ref="BL140:CE140"/>
    <mergeCell ref="BL139:CE139"/>
    <mergeCell ref="ET134:FJ134"/>
    <mergeCell ref="ET137:FJ137"/>
    <mergeCell ref="EE137:ES137"/>
    <mergeCell ref="AV133:BK133"/>
    <mergeCell ref="AQ136:AU136"/>
    <mergeCell ref="AP135:AU135"/>
    <mergeCell ref="AQ134:AU134"/>
    <mergeCell ref="AQ133:AU133"/>
    <mergeCell ref="AV135:BK135"/>
    <mergeCell ref="AV134:BK134"/>
    <mergeCell ref="ET143:FJ143"/>
    <mergeCell ref="EE141:ES141"/>
    <mergeCell ref="ET141:FJ141"/>
    <mergeCell ref="CF134:CV134"/>
    <mergeCell ref="ET136:FJ136"/>
    <mergeCell ref="DN138:ED138"/>
    <mergeCell ref="ET138:FJ138"/>
    <mergeCell ref="CF138:CV138"/>
    <mergeCell ref="EE134:ES134"/>
    <mergeCell ref="ET135:FJ135"/>
    <mergeCell ref="ET132:FJ132"/>
    <mergeCell ref="EE132:ES132"/>
    <mergeCell ref="EE133:ES133"/>
    <mergeCell ref="ET133:FJ133"/>
    <mergeCell ref="CF143:CV143"/>
    <mergeCell ref="ET140:FJ140"/>
    <mergeCell ref="EE140:ES140"/>
    <mergeCell ref="EE138:ES138"/>
    <mergeCell ref="EE139:ES139"/>
    <mergeCell ref="ET139:FJ139"/>
    <mergeCell ref="CW138:DM138"/>
    <mergeCell ref="CW135:DM135"/>
    <mergeCell ref="DN137:ED137"/>
    <mergeCell ref="CW137:DM137"/>
    <mergeCell ref="ET142:FJ142"/>
    <mergeCell ref="CW142:DM142"/>
    <mergeCell ref="CW140:DM140"/>
    <mergeCell ref="CW141:DM141"/>
    <mergeCell ref="DN140:ED140"/>
    <mergeCell ref="DN139:ED139"/>
    <mergeCell ref="DN142:ED142"/>
    <mergeCell ref="EE135:ES135"/>
    <mergeCell ref="EE142:ES142"/>
    <mergeCell ref="DN136:ED136"/>
    <mergeCell ref="EE136:ES136"/>
    <mergeCell ref="DN141:ED141"/>
    <mergeCell ref="DN135:ED135"/>
    <mergeCell ref="DK122:DW122"/>
    <mergeCell ref="CW128:DM128"/>
    <mergeCell ref="DN129:ED129"/>
    <mergeCell ref="DN134:ED134"/>
    <mergeCell ref="ET131:FJ131"/>
    <mergeCell ref="EE129:ES129"/>
    <mergeCell ref="ET129:FJ129"/>
    <mergeCell ref="ET130:FJ130"/>
    <mergeCell ref="EE130:ES130"/>
    <mergeCell ref="EE131:ES131"/>
    <mergeCell ref="EX122:FJ122"/>
    <mergeCell ref="EK119:EW119"/>
    <mergeCell ref="EX121:FJ121"/>
    <mergeCell ref="CW131:DM131"/>
    <mergeCell ref="CW129:DM129"/>
    <mergeCell ref="BC122:BT122"/>
    <mergeCell ref="CF129:CV129"/>
    <mergeCell ref="AV127:BK128"/>
    <mergeCell ref="AQ122:BB122"/>
    <mergeCell ref="CH124:CW124"/>
    <mergeCell ref="DN130:ED130"/>
    <mergeCell ref="DX124:EJ124"/>
    <mergeCell ref="ET127:FJ128"/>
    <mergeCell ref="DX122:EJ122"/>
    <mergeCell ref="DX119:EJ119"/>
    <mergeCell ref="EK122:EW122"/>
    <mergeCell ref="EX120:FJ120"/>
    <mergeCell ref="EK120:EW120"/>
    <mergeCell ref="EX119:FJ119"/>
    <mergeCell ref="EK121:EW121"/>
    <mergeCell ref="DX112:EJ112"/>
    <mergeCell ref="DX95:EJ95"/>
    <mergeCell ref="DX117:EJ117"/>
    <mergeCell ref="CW130:DM130"/>
    <mergeCell ref="DN128:ED128"/>
    <mergeCell ref="EX123:FJ123"/>
    <mergeCell ref="EX124:FJ124"/>
    <mergeCell ref="EK124:EW124"/>
    <mergeCell ref="DK123:DW123"/>
    <mergeCell ref="DX123:EJ123"/>
    <mergeCell ref="DK121:DW121"/>
    <mergeCell ref="DX121:EJ121"/>
    <mergeCell ref="DX120:EJ120"/>
    <mergeCell ref="DX92:EJ92"/>
    <mergeCell ref="DK94:DW94"/>
    <mergeCell ref="DK118:DW118"/>
    <mergeCell ref="DK119:DW119"/>
    <mergeCell ref="DK114:DW114"/>
    <mergeCell ref="DK116:DW116"/>
    <mergeCell ref="DK110:DW110"/>
    <mergeCell ref="DX59:EJ59"/>
    <mergeCell ref="FM50:FQ50"/>
    <mergeCell ref="EX51:FJ51"/>
    <mergeCell ref="EK52:EW52"/>
    <mergeCell ref="EX52:FJ52"/>
    <mergeCell ref="EX50:FJ50"/>
    <mergeCell ref="EK51:EW51"/>
    <mergeCell ref="EK50:EW50"/>
    <mergeCell ref="FM51:FQ51"/>
    <mergeCell ref="EK53:EW53"/>
    <mergeCell ref="EK66:EW66"/>
    <mergeCell ref="EK68:EW68"/>
    <mergeCell ref="EK95:EW95"/>
    <mergeCell ref="EK96:EW96"/>
    <mergeCell ref="EK97:EW97"/>
    <mergeCell ref="EK91:EW91"/>
    <mergeCell ref="EK88:EW88"/>
    <mergeCell ref="EK89:EW89"/>
    <mergeCell ref="EK87:EW87"/>
    <mergeCell ref="EK85:EW85"/>
    <mergeCell ref="EK118:EW118"/>
    <mergeCell ref="EX118:FJ118"/>
    <mergeCell ref="EK115:EW115"/>
    <mergeCell ref="EK117:EW117"/>
    <mergeCell ref="EK111:EW111"/>
    <mergeCell ref="EX117:FJ117"/>
    <mergeCell ref="EK114:EW114"/>
    <mergeCell ref="EX112:FJ112"/>
    <mergeCell ref="EK109:EW109"/>
    <mergeCell ref="EK106:EW106"/>
    <mergeCell ref="EK110:EW110"/>
    <mergeCell ref="EX105:FJ105"/>
    <mergeCell ref="EK107:EW107"/>
    <mergeCell ref="EX108:FJ108"/>
    <mergeCell ref="EX109:FJ109"/>
    <mergeCell ref="EK108:EW108"/>
    <mergeCell ref="EX116:FJ116"/>
    <mergeCell ref="EK112:EW112"/>
    <mergeCell ref="EK116:EW116"/>
    <mergeCell ref="FL77:FP77"/>
    <mergeCell ref="FL98:FP98"/>
    <mergeCell ref="FL81:FP81"/>
    <mergeCell ref="EX115:FJ115"/>
    <mergeCell ref="EK113:EW113"/>
    <mergeCell ref="EX113:FJ113"/>
    <mergeCell ref="EX114:FJ114"/>
    <mergeCell ref="FL64:FP64"/>
    <mergeCell ref="FL66:FP66"/>
    <mergeCell ref="FL68:FP68"/>
    <mergeCell ref="FL67:FP67"/>
    <mergeCell ref="FL65:FP65"/>
    <mergeCell ref="FL69:FP69"/>
    <mergeCell ref="FL74:FP74"/>
    <mergeCell ref="FL73:FP73"/>
    <mergeCell ref="FL76:FP76"/>
    <mergeCell ref="FL82:FP82"/>
    <mergeCell ref="FL79:FP79"/>
    <mergeCell ref="FL80:FP80"/>
    <mergeCell ref="AK84:AP84"/>
    <mergeCell ref="AK86:AP86"/>
    <mergeCell ref="AQ87:BB87"/>
    <mergeCell ref="BC86:BT86"/>
    <mergeCell ref="BC87:BT87"/>
    <mergeCell ref="DK98:DW98"/>
    <mergeCell ref="BU91:CG91"/>
    <mergeCell ref="AK90:AP90"/>
    <mergeCell ref="AK92:AP92"/>
    <mergeCell ref="AK95:AP95"/>
    <mergeCell ref="BC88:BT88"/>
    <mergeCell ref="AQ83:BB83"/>
    <mergeCell ref="AQ88:BB88"/>
    <mergeCell ref="FL107:FP107"/>
    <mergeCell ref="EX101:FJ101"/>
    <mergeCell ref="EX104:FJ104"/>
    <mergeCell ref="CX93:DJ93"/>
    <mergeCell ref="CH94:CW94"/>
    <mergeCell ref="EK93:EW93"/>
    <mergeCell ref="FL91:FP91"/>
    <mergeCell ref="FL102:FP102"/>
    <mergeCell ref="FL101:FP101"/>
    <mergeCell ref="EX102:FJ102"/>
    <mergeCell ref="FL86:FP86"/>
    <mergeCell ref="EK102:EW102"/>
    <mergeCell ref="FL94:FP94"/>
    <mergeCell ref="FL93:FP93"/>
    <mergeCell ref="FL97:FP97"/>
    <mergeCell ref="EK101:EW101"/>
    <mergeCell ref="FL87:FP87"/>
    <mergeCell ref="AK76:AP76"/>
    <mergeCell ref="AK83:AP83"/>
    <mergeCell ref="AK75:AP75"/>
    <mergeCell ref="A23:AM23"/>
    <mergeCell ref="AN26:AS26"/>
    <mergeCell ref="AN25:AS25"/>
    <mergeCell ref="AN23:AS23"/>
    <mergeCell ref="A24:AM24"/>
    <mergeCell ref="AK51:AP51"/>
    <mergeCell ref="A30:AM30"/>
    <mergeCell ref="AQ108:BB108"/>
    <mergeCell ref="AQ107:BB107"/>
    <mergeCell ref="AN34:AS34"/>
    <mergeCell ref="A34:AM34"/>
    <mergeCell ref="AQ94:BB94"/>
    <mergeCell ref="A48:AJ48"/>
    <mergeCell ref="AQ90:BB90"/>
    <mergeCell ref="AK56:AP56"/>
    <mergeCell ref="AK94:AP94"/>
    <mergeCell ref="AQ93:BB93"/>
    <mergeCell ref="AQ86:BB86"/>
    <mergeCell ref="AK112:AP112"/>
    <mergeCell ref="AN31:AS31"/>
    <mergeCell ref="AN32:AS32"/>
    <mergeCell ref="AQ91:BB91"/>
    <mergeCell ref="A31:AM31"/>
    <mergeCell ref="AQ95:BB95"/>
    <mergeCell ref="AT32:BB32"/>
    <mergeCell ref="AQ63:BB63"/>
    <mergeCell ref="AQ57:BB57"/>
    <mergeCell ref="EE33:ES33"/>
    <mergeCell ref="EE36:ES36"/>
    <mergeCell ref="EE35:ES35"/>
    <mergeCell ref="EE34:ES34"/>
    <mergeCell ref="BC82:BT82"/>
    <mergeCell ref="AQ85:BB85"/>
    <mergeCell ref="BC81:BT81"/>
    <mergeCell ref="AQ64:BB64"/>
    <mergeCell ref="AQ82:BB82"/>
    <mergeCell ref="DX64:EJ64"/>
    <mergeCell ref="CW34:DM34"/>
    <mergeCell ref="DN36:ED36"/>
    <mergeCell ref="ET37:FJ37"/>
    <mergeCell ref="DK102:DW102"/>
    <mergeCell ref="CH50:CW50"/>
    <mergeCell ref="EK54:EW54"/>
    <mergeCell ref="CH47:CW47"/>
    <mergeCell ref="DK46:DW46"/>
    <mergeCell ref="DX88:EJ88"/>
    <mergeCell ref="EK99:EW99"/>
    <mergeCell ref="DX113:EJ113"/>
    <mergeCell ref="DX102:EJ102"/>
    <mergeCell ref="ET34:FJ34"/>
    <mergeCell ref="ET36:FJ36"/>
    <mergeCell ref="DN34:ED34"/>
    <mergeCell ref="DX96:EJ96"/>
    <mergeCell ref="DX86:EJ86"/>
    <mergeCell ref="EK55:EW55"/>
    <mergeCell ref="EX107:FJ107"/>
    <mergeCell ref="DK99:DW99"/>
    <mergeCell ref="DX118:EJ118"/>
    <mergeCell ref="BC89:BT89"/>
    <mergeCell ref="EX100:FJ100"/>
    <mergeCell ref="CH96:CW96"/>
    <mergeCell ref="EK98:EW98"/>
    <mergeCell ref="DX94:EJ94"/>
    <mergeCell ref="BU99:CG99"/>
    <mergeCell ref="DK105:DW105"/>
    <mergeCell ref="DK90:DW90"/>
    <mergeCell ref="DK89:DW89"/>
    <mergeCell ref="FL110:FP110"/>
    <mergeCell ref="FL109:FP109"/>
    <mergeCell ref="DX104:EJ104"/>
    <mergeCell ref="DX110:EJ110"/>
    <mergeCell ref="EX106:FJ106"/>
    <mergeCell ref="DX108:EJ108"/>
    <mergeCell ref="EK105:EW105"/>
    <mergeCell ref="EX110:FJ110"/>
    <mergeCell ref="FL108:FP108"/>
    <mergeCell ref="DX63:EJ63"/>
    <mergeCell ref="DX70:EJ70"/>
    <mergeCell ref="DK67:DW67"/>
    <mergeCell ref="DK75:DW75"/>
    <mergeCell ref="DX74:EJ74"/>
    <mergeCell ref="DX65:EJ65"/>
    <mergeCell ref="DX68:EJ68"/>
    <mergeCell ref="DX67:EJ67"/>
    <mergeCell ref="DX66:EJ66"/>
    <mergeCell ref="DK70:DW70"/>
    <mergeCell ref="DK66:DW66"/>
    <mergeCell ref="AQ59:BB59"/>
    <mergeCell ref="CX64:DJ64"/>
    <mergeCell ref="CX66:DJ66"/>
    <mergeCell ref="CX68:DJ68"/>
    <mergeCell ref="AQ62:BB62"/>
    <mergeCell ref="CH65:CW65"/>
    <mergeCell ref="AQ66:BB66"/>
    <mergeCell ref="AQ61:BB61"/>
    <mergeCell ref="BU61:CG61"/>
    <mergeCell ref="BU65:CG65"/>
    <mergeCell ref="BC65:BT65"/>
    <mergeCell ref="BK63:BT63"/>
    <mergeCell ref="BC66:BT66"/>
    <mergeCell ref="BU66:CG66"/>
    <mergeCell ref="CX69:DJ69"/>
    <mergeCell ref="BC67:BT67"/>
    <mergeCell ref="BU67:CG67"/>
    <mergeCell ref="AQ60:BB60"/>
    <mergeCell ref="BC60:BT60"/>
    <mergeCell ref="BC61:BT61"/>
    <mergeCell ref="BC62:BT62"/>
    <mergeCell ref="BC64:BT64"/>
    <mergeCell ref="CH62:CW62"/>
    <mergeCell ref="BU62:CG62"/>
    <mergeCell ref="DK87:DW87"/>
    <mergeCell ref="DK83:DW83"/>
    <mergeCell ref="BU68:CG68"/>
    <mergeCell ref="CH68:CW68"/>
    <mergeCell ref="BU87:CG87"/>
    <mergeCell ref="CX87:DJ87"/>
    <mergeCell ref="BU75:CG75"/>
    <mergeCell ref="BU86:CG86"/>
    <mergeCell ref="DK71:DW71"/>
    <mergeCell ref="CH87:CW87"/>
    <mergeCell ref="CX65:DJ65"/>
    <mergeCell ref="CX67:DJ67"/>
    <mergeCell ref="CH67:CW67"/>
    <mergeCell ref="CH57:CW57"/>
    <mergeCell ref="CX58:DJ58"/>
    <mergeCell ref="CX62:DJ62"/>
    <mergeCell ref="CH66:CW66"/>
    <mergeCell ref="DN37:ED37"/>
    <mergeCell ref="DK68:DW68"/>
    <mergeCell ref="BC68:BT68"/>
    <mergeCell ref="CH58:CW58"/>
    <mergeCell ref="CH61:CW61"/>
    <mergeCell ref="CH60:CW60"/>
    <mergeCell ref="BU58:CG58"/>
    <mergeCell ref="BU59:CG59"/>
    <mergeCell ref="BU60:CG60"/>
    <mergeCell ref="BU57:CG57"/>
    <mergeCell ref="CW37:DM37"/>
    <mergeCell ref="CH59:CW59"/>
    <mergeCell ref="BC57:BT57"/>
    <mergeCell ref="CW38:DM38"/>
    <mergeCell ref="CF37:CV37"/>
    <mergeCell ref="CH49:CW49"/>
    <mergeCell ref="BC49:BT49"/>
    <mergeCell ref="DK58:DW58"/>
    <mergeCell ref="BU47:CG47"/>
    <mergeCell ref="BC56:BT56"/>
  </mergeCells>
  <printOptions/>
  <pageMargins left="0.15748031496062992" right="0.15748031496062992" top="0.15748031496062992" bottom="0.1968503937007874" header="0.15748031496062992" footer="0"/>
  <pageSetup fitToHeight="6" horizontalDpi="600" verticalDpi="600" orientation="landscape" paperSize="9" scale="80" r:id="rId1"/>
  <rowBreaks count="1" manualBreakCount="1">
    <brk id="39" max="1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2015-06-10T06:38:35Z</cp:lastPrinted>
  <dcterms:created xsi:type="dcterms:W3CDTF">2005-02-01T12:32:18Z</dcterms:created>
  <dcterms:modified xsi:type="dcterms:W3CDTF">2015-06-22T05:59:39Z</dcterms:modified>
  <cp:category/>
  <cp:version/>
  <cp:contentType/>
  <cp:contentStatus/>
</cp:coreProperties>
</file>