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61" windowWidth="15480" windowHeight="4500" activeTab="0"/>
  </bookViews>
  <sheets>
    <sheet name="Тит. лист" sheetId="1" r:id="rId1"/>
  </sheets>
  <definedNames>
    <definedName name="_xlnm.Print_Area" localSheetId="0">'Тит. лист'!$A$1:$FM$141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C10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з/п</t>
        </r>
      </text>
    </comment>
    <comment ref="BC10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компенсация</t>
        </r>
      </text>
    </comment>
    <comment ref="BC10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услуги банка</t>
        </r>
      </text>
    </comment>
    <comment ref="BC10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пособие</t>
        </r>
      </text>
    </comment>
    <comment ref="BC10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услуги банка</t>
        </r>
      </text>
    </comment>
  </commentList>
</comments>
</file>

<file path=xl/sharedStrings.xml><?xml version="1.0" encoding="utf-8"?>
<sst xmlns="http://schemas.openxmlformats.org/spreadsheetml/2006/main" count="732" uniqueCount="306">
  <si>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</si>
  <si>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</si>
  <si>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</si>
  <si>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</si>
  <si>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</si>
  <si>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</si>
  <si>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</si>
  <si>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</si>
  <si>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</si>
  <si>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</si>
  <si>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</si>
  <si>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</si>
  <si>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</si>
  <si>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</si>
  <si>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</si>
  <si>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</si>
  <si>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</si>
  <si>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</si>
  <si>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</si>
  <si>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</si>
  <si>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</si>
  <si>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Источники финансирования дефицита
бюджетов - всего</t>
  </si>
  <si>
    <t>0503127</t>
  </si>
  <si>
    <t>010</t>
  </si>
  <si>
    <t>500</t>
  </si>
  <si>
    <t>520</t>
  </si>
  <si>
    <t>источники внутреннего финансирования
бюджета</t>
  </si>
  <si>
    <t>из них: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</si>
  <si>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</si>
  <si>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</si>
  <si>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</si>
  <si>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</si>
  <si>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</si>
  <si>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</si>
  <si>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</si>
  <si>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</si>
  <si>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Изменение остатков в расчетах                                                                             (стр. 810 + 820)</t>
  </si>
  <si>
    <t>810</t>
  </si>
  <si>
    <t xml:space="preserve">из них:                                                                                                увеличение счетов расчетов (дебетовый остаток счета 21002000)  </t>
  </si>
  <si>
    <t>811</t>
  </si>
  <si>
    <t>уменьшение счетов расчетов (кредитовый остаток счета 30405000)</t>
  </si>
  <si>
    <t>812</t>
  </si>
  <si>
    <t>820</t>
  </si>
  <si>
    <t>821</t>
  </si>
  <si>
    <t>822</t>
  </si>
  <si>
    <t xml:space="preserve">                                    (подпись)                               (расшифровка подписи)</t>
  </si>
  <si>
    <t>_____________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</si>
  <si>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</si>
  <si>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</si>
  <si>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</si>
  <si>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</si>
  <si>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</si>
  <si>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</si>
  <si>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Код источника финансирования по бюджетной классификации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</si>
  <si>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</si>
  <si>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</si>
  <si>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Утвержденные                                                                      бюджетные                                                                   назначения</t>
  </si>
  <si>
    <t>через                                                              финансовые                                                          органы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</si>
  <si>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</si>
  <si>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02114794</t>
  </si>
  <si>
    <t>907</t>
  </si>
  <si>
    <t>90720202999050000151</t>
  </si>
  <si>
    <t>90720203027050000151</t>
  </si>
  <si>
    <t>90720203999050000151</t>
  </si>
  <si>
    <t>Прочие субвенции бюджетам муниципальных районов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</si>
  <si>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</si>
  <si>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90720203029050000151</t>
  </si>
  <si>
    <t>90720203020050000151</t>
  </si>
  <si>
    <t>Отдел образования Администрации Тацинского района Ростовской области</t>
  </si>
  <si>
    <t xml:space="preserve">            Бюджет  МО "Тацинский район"</t>
  </si>
  <si>
    <t>Возврат остатков субсидий, субвенций и иных межбюджетных трансфертов, имеющих целевое назначение, прошлых лет из бджетов муниципальных районов</t>
  </si>
  <si>
    <t xml:space="preserve"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</si>
  <si>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>2. Расходы бюджета</t>
  </si>
  <si>
    <t>Форма 0503127 с. 2</t>
  </si>
  <si>
    <t>Код расхода 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</si>
  <si>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</si>
  <si>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</si>
  <si>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</si>
  <si>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</si>
  <si>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</si>
  <si>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</si>
  <si>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</si>
  <si>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</si>
  <si>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Результат исполнения бюджета
(дефицит / профицит)</t>
  </si>
  <si>
    <t>90721905000050000151</t>
  </si>
  <si>
    <t>Иванова С.Н.</t>
  </si>
  <si>
    <t>90720203024050000151</t>
  </si>
  <si>
    <t>Прочие субсидии бюджетам муниципальных районов</t>
  </si>
  <si>
    <t>увеличение остатков средств, всего</t>
  </si>
  <si>
    <t>уменьшение остатков средств, всего</t>
  </si>
  <si>
    <t>изменение остатков по расчетам с органами, организующими исполнение бюджетов                         (стр. 811 + стр. 812)</t>
  </si>
  <si>
    <t>Изменение остатков по внутренним расчетам                                                                    (стр. 821 + стр. 822)</t>
  </si>
  <si>
    <t xml:space="preserve">в том числе:                                                               увеличение остатков по внутренним расчетам </t>
  </si>
  <si>
    <t xml:space="preserve">уменьшение остатков по внутренним расчетам    </t>
  </si>
  <si>
    <t xml:space="preserve">                 Устенко   Е.А.          </t>
  </si>
  <si>
    <t>Руководитель  ________________________        Кока Н.И.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</si>
  <si>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</si>
  <si>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90720202077050000151</t>
  </si>
  <si>
    <t xml:space="preserve">Субсидии бюджетам муниципальных районов на модернизацию региональных систем общего образования </t>
  </si>
  <si>
    <t>90720202145050000151</t>
  </si>
  <si>
    <t>220</t>
  </si>
  <si>
    <t>Директор МАУ "РКЦ Образования"</t>
  </si>
  <si>
    <t>201</t>
  </si>
  <si>
    <t>90711302995050000130</t>
  </si>
  <si>
    <t>в том числе:                                                                                  Прочие доходы от компенсации затрат бюджетов муниципальных районов</t>
  </si>
  <si>
    <t>Субвенция бюджетам муниципальных районов на ежемесячное денежное вознаграждение за классное руководство</t>
  </si>
  <si>
    <t>90720203021050000151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</si>
  <si>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</si>
  <si>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90711690050050000140</t>
  </si>
  <si>
    <t>90720202051050000151</t>
  </si>
  <si>
    <t>Субсидии бюджетам муниципальных районов на реализацию федеральных целевых программ</t>
  </si>
  <si>
    <t>90720204999050000151</t>
  </si>
  <si>
    <t>Прочие межбюджетные трансферты, передаваемые бюджетам муниципальных районов</t>
  </si>
  <si>
    <t>450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</si>
  <si>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</si>
  <si>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</si>
  <si>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</si>
  <si>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</si>
  <si>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Исполнители: Брыль И.Ю., Устенко Е.А.</t>
  </si>
  <si>
    <t>214</t>
  </si>
  <si>
    <t>230</t>
  </si>
  <si>
    <t>232</t>
  </si>
  <si>
    <t>244</t>
  </si>
  <si>
    <t>245</t>
  </si>
  <si>
    <t>246</t>
  </si>
  <si>
    <t>60654000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</si>
  <si>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</si>
  <si>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</si>
  <si>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</si>
  <si>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226</t>
  </si>
  <si>
    <t>229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</si>
  <si>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</si>
  <si>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90720202215050000151</t>
  </si>
  <si>
    <t>на 01</t>
  </si>
  <si>
    <t>227</t>
  </si>
  <si>
    <t>по ОКТМО</t>
  </si>
  <si>
    <t>202</t>
  </si>
  <si>
    <t>205</t>
  </si>
  <si>
    <t>206</t>
  </si>
  <si>
    <t>207</t>
  </si>
  <si>
    <t>215</t>
  </si>
  <si>
    <t>216</t>
  </si>
  <si>
    <t>217</t>
  </si>
  <si>
    <t>218</t>
  </si>
  <si>
    <t>219</t>
  </si>
  <si>
    <t>221</t>
  </si>
  <si>
    <t>222</t>
  </si>
  <si>
    <t>223</t>
  </si>
  <si>
    <t>224</t>
  </si>
  <si>
    <t>225</t>
  </si>
  <si>
    <t>204</t>
  </si>
  <si>
    <t>248</t>
  </si>
  <si>
    <t>249</t>
  </si>
  <si>
    <t>250</t>
  </si>
  <si>
    <t>251</t>
  </si>
  <si>
    <t>247</t>
  </si>
  <si>
    <t>месячная, квартальная, годовая</t>
  </si>
  <si>
    <t>Источники внешнего финансирования бюджета</t>
  </si>
  <si>
    <t>000 01 00 00 00 0000 000</t>
  </si>
  <si>
    <t>000 01 05 02 01 0000 610</t>
  </si>
  <si>
    <t>000 01 05 02 01 0000 510</t>
  </si>
  <si>
    <t>228</t>
  </si>
  <si>
    <t xml:space="preserve">907 0113 0220099990 851 00 </t>
  </si>
  <si>
    <t xml:space="preserve">907 0701 0210001590 611 00 </t>
  </si>
  <si>
    <r>
      <t xml:space="preserve">907 0701 0210001590 612 00  </t>
    </r>
    <r>
      <rPr>
        <b/>
        <i/>
        <sz val="9"/>
        <color indexed="10"/>
        <rFont val="Arial"/>
        <family val="2"/>
      </rPr>
      <t>О01</t>
    </r>
  </si>
  <si>
    <t xml:space="preserve">907 0701 0210072020 611 16 </t>
  </si>
  <si>
    <t xml:space="preserve">907 0701 0820001590 611 00 </t>
  </si>
  <si>
    <t xml:space="preserve">907 0701 0910001590 611 00 </t>
  </si>
  <si>
    <t xml:space="preserve">907 0702 0210002590 611 00 </t>
  </si>
  <si>
    <t xml:space="preserve">907 0702 0210003590 611 00 </t>
  </si>
  <si>
    <t xml:space="preserve">907 0702 0210072030 611 16 </t>
  </si>
  <si>
    <t>907 0702 0820002590 611 00</t>
  </si>
  <si>
    <t>907 0702 0820003590 611 00</t>
  </si>
  <si>
    <t>907 0702 0910002590 611 00</t>
  </si>
  <si>
    <t>907 0702 0910003590 611 00</t>
  </si>
  <si>
    <t>907 0702 1120003590 611 00</t>
  </si>
  <si>
    <t>907 0707 0210010060 350 00</t>
  </si>
  <si>
    <t xml:space="preserve">907 0709 0210024110 244 00 </t>
  </si>
  <si>
    <t>907 0709 0220000110 121 00</t>
  </si>
  <si>
    <t>907 0709 0220000110 122 00</t>
  </si>
  <si>
    <t>907 0709 0220000110 129 00</t>
  </si>
  <si>
    <t>907 0709 0220000190 244 00</t>
  </si>
  <si>
    <t>907 0709 0220000190 852 00</t>
  </si>
  <si>
    <t>907 0709 0220004590 611 00</t>
  </si>
  <si>
    <t>907 0709 0220004590 621 00</t>
  </si>
  <si>
    <t>907 0709 0220072040 121 16</t>
  </si>
  <si>
    <t>907 0709 0220072040 122 16</t>
  </si>
  <si>
    <t>907 0709 0220072040 129 16</t>
  </si>
  <si>
    <t>907 0709 0220072040 244 16</t>
  </si>
  <si>
    <r>
      <t xml:space="preserve">907 1004 0220052600 244 16 </t>
    </r>
    <r>
      <rPr>
        <b/>
        <i/>
        <sz val="9"/>
        <color indexed="10"/>
        <rFont val="Arial"/>
        <family val="2"/>
      </rPr>
      <t>206</t>
    </r>
  </si>
  <si>
    <r>
      <t xml:space="preserve">907 1004 0220052600 321 16 </t>
    </r>
    <r>
      <rPr>
        <b/>
        <i/>
        <sz val="9"/>
        <color indexed="10"/>
        <rFont val="Arial"/>
        <family val="2"/>
      </rPr>
      <t>206</t>
    </r>
  </si>
  <si>
    <t>907 1004 0220072180 244 16</t>
  </si>
  <si>
    <t xml:space="preserve">907 1004 0220072180 321 16 </t>
  </si>
  <si>
    <t>907 1004 0220072220 321 16</t>
  </si>
  <si>
    <t>907 1004 0220072420 123 16</t>
  </si>
  <si>
    <t>907 1004 0220072420 321 16</t>
  </si>
  <si>
    <r>
      <t xml:space="preserve">907 0701 0820001590 612 00 </t>
    </r>
    <r>
      <rPr>
        <b/>
        <i/>
        <sz val="9"/>
        <color indexed="10"/>
        <rFont val="Arial"/>
        <family val="2"/>
      </rPr>
      <t>О02</t>
    </r>
  </si>
  <si>
    <r>
      <t xml:space="preserve">907 0701 0910024410 612 00 </t>
    </r>
    <r>
      <rPr>
        <b/>
        <i/>
        <sz val="9"/>
        <color indexed="10"/>
        <rFont val="Arial"/>
        <family val="2"/>
      </rPr>
      <t>О07</t>
    </r>
  </si>
  <si>
    <r>
      <t xml:space="preserve">907 0701 0210024950 612 00 </t>
    </r>
    <r>
      <rPr>
        <b/>
        <i/>
        <sz val="9"/>
        <color indexed="10"/>
        <rFont val="Arial"/>
        <family val="2"/>
      </rPr>
      <t>О08</t>
    </r>
  </si>
  <si>
    <r>
      <t xml:space="preserve">907 0701 0210001590 612 00 </t>
    </r>
    <r>
      <rPr>
        <b/>
        <i/>
        <sz val="9"/>
        <color indexed="10"/>
        <rFont val="Arial"/>
        <family val="2"/>
      </rPr>
      <t>О11</t>
    </r>
  </si>
  <si>
    <r>
      <t xml:space="preserve">907 0702 0210002590 612 00 </t>
    </r>
    <r>
      <rPr>
        <b/>
        <i/>
        <sz val="9"/>
        <color indexed="10"/>
        <rFont val="Arial"/>
        <family val="2"/>
      </rPr>
      <t>О08</t>
    </r>
  </si>
  <si>
    <r>
      <t xml:space="preserve">907 0702 0210024950 612 00 </t>
    </r>
    <r>
      <rPr>
        <b/>
        <i/>
        <sz val="9"/>
        <color indexed="10"/>
        <rFont val="Arial"/>
        <family val="2"/>
      </rPr>
      <t>О08</t>
    </r>
  </si>
  <si>
    <r>
      <t xml:space="preserve">907 0702 0210003590 612 00 </t>
    </r>
    <r>
      <rPr>
        <b/>
        <i/>
        <sz val="9"/>
        <color indexed="10"/>
        <rFont val="Arial"/>
        <family val="2"/>
      </rPr>
      <t>О08</t>
    </r>
  </si>
  <si>
    <r>
      <t xml:space="preserve">907 0702 0210024850 612 00 </t>
    </r>
    <r>
      <rPr>
        <b/>
        <i/>
        <sz val="9"/>
        <color indexed="10"/>
        <rFont val="Arial"/>
        <family val="2"/>
      </rPr>
      <t>О04</t>
    </r>
  </si>
  <si>
    <r>
      <t xml:space="preserve">907 0702 0210074030 612 17 </t>
    </r>
    <r>
      <rPr>
        <b/>
        <i/>
        <sz val="9"/>
        <color indexed="10"/>
        <rFont val="Arial"/>
        <family val="2"/>
      </rPr>
      <t>О09</t>
    </r>
  </si>
  <si>
    <r>
      <t xml:space="preserve">907 0702 0910003590 612 00 </t>
    </r>
    <r>
      <rPr>
        <b/>
        <i/>
        <sz val="9"/>
        <color indexed="10"/>
        <rFont val="Arial"/>
        <family val="2"/>
      </rPr>
      <t>О07</t>
    </r>
  </si>
  <si>
    <r>
      <t xml:space="preserve">907 0702 0910024410 612 00 </t>
    </r>
    <r>
      <rPr>
        <b/>
        <i/>
        <sz val="9"/>
        <color indexed="10"/>
        <rFont val="Arial"/>
        <family val="2"/>
      </rPr>
      <t>О07</t>
    </r>
  </si>
  <si>
    <r>
      <t xml:space="preserve">907 0702 1520024600 612 00 </t>
    </r>
    <r>
      <rPr>
        <b/>
        <i/>
        <sz val="9"/>
        <color indexed="10"/>
        <rFont val="Arial"/>
        <family val="2"/>
      </rPr>
      <t>О05</t>
    </r>
  </si>
  <si>
    <r>
      <t xml:space="preserve">907 0707 0210073130 612 17 </t>
    </r>
    <r>
      <rPr>
        <b/>
        <i/>
        <sz val="9"/>
        <color indexed="10"/>
        <rFont val="Arial"/>
        <family val="2"/>
      </rPr>
      <t>О06</t>
    </r>
  </si>
  <si>
    <r>
      <t xml:space="preserve">907 0709 0230024970 612 00 </t>
    </r>
    <r>
      <rPr>
        <b/>
        <i/>
        <sz val="9"/>
        <color indexed="10"/>
        <rFont val="Arial"/>
        <family val="2"/>
      </rPr>
      <t>О10</t>
    </r>
  </si>
  <si>
    <t>907 0702 0210003590 611 09</t>
  </si>
  <si>
    <r>
      <t xml:space="preserve">907 0707 02100S3130 612 12 </t>
    </r>
    <r>
      <rPr>
        <b/>
        <i/>
        <sz val="9"/>
        <color indexed="10"/>
        <rFont val="Arial"/>
        <family val="2"/>
      </rPr>
      <t>О06</t>
    </r>
  </si>
  <si>
    <t>203</t>
  </si>
  <si>
    <t>208</t>
  </si>
  <si>
    <t>209</t>
  </si>
  <si>
    <t>210</t>
  </si>
  <si>
    <t>211</t>
  </si>
  <si>
    <t>212</t>
  </si>
  <si>
    <t>213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</si>
  <si>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</si>
  <si>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</si>
  <si>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</si>
  <si>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</si>
  <si>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</si>
  <si>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</si>
  <si>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</si>
  <si>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</si>
  <si>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</si>
  <si>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</si>
  <si>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</si>
  <si>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Уплата налога на имущество организаций и земельного налога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</si>
  <si>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</si>
  <si>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Субсидии на иные цели</t>
  </si>
  <si>
    <r>
      <t xml:space="preserve">907 0702 0910002590 612 00 </t>
    </r>
    <r>
      <rPr>
        <b/>
        <i/>
        <sz val="9"/>
        <color indexed="10"/>
        <rFont val="Arial"/>
        <family val="2"/>
      </rPr>
      <t>О07</t>
    </r>
  </si>
  <si>
    <t>Премии и гранты</t>
  </si>
  <si>
    <t>Прочая закупка товаров, работ и услуг для обеспечения государственных (муниципальных) нуждПрочие  работы, услуги</t>
  </si>
  <si>
    <t>Прочая закупка товаров, работ и услуг для обеспечения государственных (муниципальных) нужд</t>
  </si>
  <si>
    <t>Фонд оплаты труда государственных (муниципальных) органов</t>
  </si>
  <si>
    <t>Иные выплаты персоналу, за исключением фонда оплаты труда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</si>
  <si>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</si>
  <si>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Уплата прочих налогов, сборов</t>
  </si>
  <si>
    <t>Пособия, компенсации и иные социальные выплаты гражданам, кроме публичных нормативных обязательств</t>
  </si>
  <si>
    <t>Иные выплаты, за исключением фонда оплаты труда государственных (муниципальных) органов, лицам, привлекаемым согласно законодательству для выполнения отдельных полномочий</t>
  </si>
  <si>
    <t>Субсидии автономным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</si>
  <si>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r>
      <t xml:space="preserve">907 0701 0820024350 612 00 </t>
    </r>
    <r>
      <rPr>
        <b/>
        <i/>
        <sz val="9"/>
        <color indexed="10"/>
        <rFont val="Arial"/>
        <family val="2"/>
      </rPr>
      <t>О13</t>
    </r>
  </si>
  <si>
    <r>
      <t xml:space="preserve">907 0701 0910001590 612 00 </t>
    </r>
    <r>
      <rPr>
        <b/>
        <i/>
        <sz val="9"/>
        <color indexed="10"/>
        <rFont val="Arial"/>
        <family val="2"/>
      </rPr>
      <t>О03</t>
    </r>
  </si>
  <si>
    <t>Аппарат налоги</t>
  </si>
  <si>
    <t>Д/С местн.</t>
  </si>
  <si>
    <t>д/с Уголек 612</t>
  </si>
  <si>
    <t>Д/С обл.</t>
  </si>
  <si>
    <t>Д/С террор 611</t>
  </si>
  <si>
    <t>д/с Михайлов террор</t>
  </si>
  <si>
    <t>д/с Михайлов пожарка</t>
  </si>
  <si>
    <t>Д/С пож.лестницы 612</t>
  </si>
  <si>
    <t>Д/С 612 штраф</t>
  </si>
  <si>
    <t>ШК местн.</t>
  </si>
  <si>
    <t>ШК тек.ремонт</t>
  </si>
  <si>
    <t>ВНЕШК. местн</t>
  </si>
  <si>
    <t xml:space="preserve">ТРУДоустройство </t>
  </si>
  <si>
    <t>ШК обл.</t>
  </si>
  <si>
    <t>АРМИС обл</t>
  </si>
  <si>
    <t>АРМИС местн.</t>
  </si>
  <si>
    <t>ШК террор.</t>
  </si>
  <si>
    <t>ВНЕШК. Террор</t>
  </si>
  <si>
    <t>ШК пожарка</t>
  </si>
  <si>
    <t>ВНЕШК. Пожарка</t>
  </si>
  <si>
    <t>Безопасное колесо</t>
  </si>
  <si>
    <t>Резервный фонд ко дню Победы</t>
  </si>
  <si>
    <t>одаренные дети</t>
  </si>
  <si>
    <t>оздоров.площадки ОБЛ</t>
  </si>
  <si>
    <t>оздоров.площадки МЕС</t>
  </si>
  <si>
    <t>АППАРАТ 211</t>
  </si>
  <si>
    <t>АППАРАТ 212</t>
  </si>
  <si>
    <t>АППАРАТ 213</t>
  </si>
  <si>
    <t xml:space="preserve">АППАРАТ </t>
  </si>
  <si>
    <t>АППАРАТ 290</t>
  </si>
  <si>
    <t>ИМЦ</t>
  </si>
  <si>
    <t>МАУ РКЦ</t>
  </si>
  <si>
    <t>ОПЕКА 211</t>
  </si>
  <si>
    <t>ОПЕКА 212</t>
  </si>
  <si>
    <t>ОПЕКА 213</t>
  </si>
  <si>
    <t>ОПЕКА 226</t>
  </si>
  <si>
    <t>Трудоустр. Учителей</t>
  </si>
  <si>
    <t>Устройство в семью</t>
  </si>
  <si>
    <t>компенс. Родит. Платы</t>
  </si>
  <si>
    <t>пособие при усыновл.</t>
  </si>
  <si>
    <t>приемная семья</t>
  </si>
  <si>
    <t>Д/С видеомонтаж</t>
  </si>
  <si>
    <t>д/с  пожарка</t>
  </si>
  <si>
    <t>охрана окруж.среды</t>
  </si>
  <si>
    <t>электрон. д/с</t>
  </si>
  <si>
    <t xml:space="preserve"> тек.ремонт</t>
  </si>
  <si>
    <r>
      <t xml:space="preserve">907 0702 9910091100 612 11 </t>
    </r>
    <r>
      <rPr>
        <b/>
        <i/>
        <sz val="9"/>
        <color indexed="10"/>
        <rFont val="Arial"/>
        <family val="2"/>
      </rPr>
      <t>О12</t>
    </r>
  </si>
  <si>
    <r>
      <t>907 0702 02100</t>
    </r>
    <r>
      <rPr>
        <b/>
        <i/>
        <sz val="9"/>
        <color indexed="10"/>
        <rFont val="Arial"/>
        <family val="2"/>
      </rPr>
      <t>S</t>
    </r>
    <r>
      <rPr>
        <b/>
        <i/>
        <sz val="9"/>
        <rFont val="Arial"/>
        <family val="2"/>
      </rPr>
      <t xml:space="preserve">4030 612 12 </t>
    </r>
    <r>
      <rPr>
        <b/>
        <i/>
        <sz val="9"/>
        <color indexed="10"/>
        <rFont val="Arial"/>
        <family val="2"/>
      </rPr>
      <t>О09</t>
    </r>
  </si>
  <si>
    <t>231</t>
  </si>
  <si>
    <t>907 0709 0230024970 321 00</t>
  </si>
  <si>
    <r>
      <t xml:space="preserve">907 0702 9910091100 612 11 </t>
    </r>
    <r>
      <rPr>
        <b/>
        <i/>
        <sz val="9"/>
        <color indexed="10"/>
        <rFont val="Arial"/>
        <family val="2"/>
      </rPr>
      <t>О14</t>
    </r>
  </si>
  <si>
    <t>252</t>
  </si>
  <si>
    <t>253</t>
  </si>
  <si>
    <t>ВНЕШК. Пож.+ШК пож.лестницы</t>
  </si>
  <si>
    <t>907 0709 0220000190 853 00</t>
  </si>
  <si>
    <t>июля</t>
  </si>
  <si>
    <t>01.07.2016</t>
  </si>
  <si>
    <t>ШК Доступная среда</t>
  </si>
  <si>
    <t>907 07020510024280 612 00  О15</t>
  </si>
  <si>
    <t xml:space="preserve">04 июля 2016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</si>
</sst>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7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9"/>
      <color indexed="10"/>
      <name val="Arial"/>
      <family val="2"/>
    </font>
    <font>
      <b/>
      <sz val="10"/>
      <name val="Arial Cyr"/>
      <family val="0"/>
    </font>
    <font>
      <b/>
      <i/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1" fillId="32" borderId="0" xfId="0" applyFont="1" applyFill="1" applyAlignment="1">
      <alignment horizontal="right"/>
    </xf>
    <xf numFmtId="0" fontId="11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49" fontId="14" fillId="32" borderId="13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49" fontId="8" fillId="32" borderId="11" xfId="0" applyNumberFormat="1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/>
    </xf>
    <xf numFmtId="1" fontId="1" fillId="32" borderId="10" xfId="0" applyNumberFormat="1" applyFont="1" applyFill="1" applyBorder="1" applyAlignment="1">
      <alignment horizontal="center"/>
    </xf>
    <xf numFmtId="49" fontId="8" fillId="32" borderId="14" xfId="0" applyNumberFormat="1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4" fontId="1" fillId="32" borderId="0" xfId="0" applyNumberFormat="1" applyFont="1" applyFill="1" applyAlignment="1">
      <alignment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49" fontId="8" fillId="32" borderId="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horizontal="left" vertical="center" wrapText="1"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49" fontId="8" fillId="32" borderId="12" xfId="0" applyNumberFormat="1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center"/>
    </xf>
    <xf numFmtId="49" fontId="1" fillId="32" borderId="16" xfId="0" applyNumberFormat="1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 wrapText="1"/>
    </xf>
    <xf numFmtId="49" fontId="1" fillId="32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 horizontal="center"/>
    </xf>
    <xf numFmtId="4" fontId="15" fillId="32" borderId="10" xfId="0" applyNumberFormat="1" applyFont="1" applyFill="1" applyBorder="1" applyAlignment="1">
      <alignment horizontal="center"/>
    </xf>
    <xf numFmtId="49" fontId="1" fillId="32" borderId="17" xfId="0" applyNumberFormat="1" applyFont="1" applyFill="1" applyBorder="1" applyAlignment="1">
      <alignment horizontal="center"/>
    </xf>
    <xf numFmtId="49" fontId="1" fillId="32" borderId="18" xfId="0" applyNumberFormat="1" applyFont="1" applyFill="1" applyBorder="1" applyAlignment="1">
      <alignment horizontal="center"/>
    </xf>
    <xf numFmtId="49" fontId="1" fillId="32" borderId="19" xfId="0" applyNumberFormat="1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center" wrapText="1"/>
    </xf>
    <xf numFmtId="49" fontId="1" fillId="32" borderId="20" xfId="0" applyNumberFormat="1" applyFont="1" applyFill="1" applyBorder="1" applyAlignment="1">
      <alignment horizontal="center" wrapText="1"/>
    </xf>
    <xf numFmtId="49" fontId="1" fillId="32" borderId="21" xfId="0" applyNumberFormat="1" applyFont="1" applyFill="1" applyBorder="1" applyAlignment="1">
      <alignment horizontal="center" wrapText="1"/>
    </xf>
    <xf numFmtId="49" fontId="1" fillId="32" borderId="0" xfId="0" applyNumberFormat="1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center" wrapText="1"/>
    </xf>
    <xf numFmtId="49" fontId="1" fillId="32" borderId="0" xfId="0" applyNumberFormat="1" applyFont="1" applyFill="1" applyBorder="1" applyAlignment="1">
      <alignment wrapText="1"/>
    </xf>
    <xf numFmtId="49" fontId="1" fillId="32" borderId="22" xfId="0" applyNumberFormat="1" applyFont="1" applyFill="1" applyBorder="1" applyAlignment="1">
      <alignment horizontal="center" wrapText="1"/>
    </xf>
    <xf numFmtId="0" fontId="1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Border="1" applyAlignment="1">
      <alignment horizontal="center"/>
    </xf>
    <xf numFmtId="49" fontId="14" fillId="32" borderId="0" xfId="0" applyNumberFormat="1" applyFont="1" applyFill="1" applyBorder="1" applyAlignment="1">
      <alignment horizontal="center"/>
    </xf>
    <xf numFmtId="4" fontId="14" fillId="32" borderId="0" xfId="0" applyNumberFormat="1" applyFont="1" applyFill="1" applyBorder="1" applyAlignment="1">
      <alignment horizontal="right"/>
    </xf>
    <xf numFmtId="4" fontId="14" fillId="32" borderId="0" xfId="0" applyNumberFormat="1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 vertical="top" wrapText="1"/>
    </xf>
    <xf numFmtId="0" fontId="1" fillId="32" borderId="21" xfId="0" applyFont="1" applyFill="1" applyBorder="1" applyAlignment="1">
      <alignment horizontal="center" vertical="top" wrapText="1"/>
    </xf>
    <xf numFmtId="0" fontId="7" fillId="32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8" fillId="32" borderId="23" xfId="0" applyNumberFormat="1" applyFont="1" applyFill="1" applyBorder="1" applyAlignment="1">
      <alignment horizontal="center" wrapText="1"/>
    </xf>
    <xf numFmtId="49" fontId="8" fillId="32" borderId="10" xfId="0" applyNumberFormat="1" applyFont="1" applyFill="1" applyBorder="1" applyAlignment="1">
      <alignment horizontal="center" wrapText="1"/>
    </xf>
    <xf numFmtId="4" fontId="15" fillId="32" borderId="10" xfId="0" applyNumberFormat="1" applyFont="1" applyFill="1" applyBorder="1" applyAlignment="1">
      <alignment horizontal="center" wrapText="1"/>
    </xf>
    <xf numFmtId="49" fontId="15" fillId="37" borderId="24" xfId="0" applyNumberFormat="1" applyFont="1" applyFill="1" applyBorder="1" applyAlignment="1">
      <alignment horizontal="center" wrapText="1"/>
    </xf>
    <xf numFmtId="4" fontId="15" fillId="33" borderId="10" xfId="0" applyNumberFormat="1" applyFont="1" applyFill="1" applyBorder="1" applyAlignment="1">
      <alignment horizontal="center" wrapText="1"/>
    </xf>
    <xf numFmtId="49" fontId="15" fillId="33" borderId="13" xfId="0" applyNumberFormat="1" applyFont="1" applyFill="1" applyBorder="1" applyAlignment="1">
      <alignment horizontal="center" wrapText="1"/>
    </xf>
    <xf numFmtId="49" fontId="15" fillId="36" borderId="13" xfId="0" applyNumberFormat="1" applyFont="1" applyFill="1" applyBorder="1" applyAlignment="1">
      <alignment horizontal="center" wrapText="1"/>
    </xf>
    <xf numFmtId="49" fontId="15" fillId="33" borderId="10" xfId="0" applyNumberFormat="1" applyFont="1" applyFill="1" applyBorder="1" applyAlignment="1">
      <alignment horizontal="center" wrapText="1"/>
    </xf>
    <xf numFmtId="49" fontId="15" fillId="32" borderId="10" xfId="0" applyNumberFormat="1" applyFont="1" applyFill="1" applyBorder="1" applyAlignment="1">
      <alignment horizontal="center" wrapText="1"/>
    </xf>
    <xf numFmtId="49" fontId="15" fillId="3" borderId="10" xfId="0" applyNumberFormat="1" applyFont="1" applyFill="1" applyBorder="1" applyAlignment="1">
      <alignment horizontal="center" wrapText="1"/>
    </xf>
    <xf numFmtId="49" fontId="15" fillId="35" borderId="10" xfId="0" applyNumberFormat="1" applyFont="1" applyFill="1" applyBorder="1" applyAlignment="1">
      <alignment horizontal="center" wrapText="1"/>
    </xf>
    <xf numFmtId="49" fontId="15" fillId="38" borderId="10" xfId="0" applyNumberFormat="1" applyFont="1" applyFill="1" applyBorder="1" applyAlignment="1">
      <alignment horizontal="center" wrapText="1"/>
    </xf>
    <xf numFmtId="4" fontId="15" fillId="5" borderId="10" xfId="0" applyNumberFormat="1" applyFont="1" applyFill="1" applyBorder="1" applyAlignment="1">
      <alignment horizontal="center" wrapText="1"/>
    </xf>
    <xf numFmtId="49" fontId="18" fillId="39" borderId="11" xfId="0" applyNumberFormat="1" applyFont="1" applyFill="1" applyBorder="1" applyAlignment="1">
      <alignment horizontal="center" wrapText="1"/>
    </xf>
    <xf numFmtId="49" fontId="15" fillId="32" borderId="11" xfId="0" applyNumberFormat="1" applyFont="1" applyFill="1" applyBorder="1" applyAlignment="1">
      <alignment horizontal="center" wrapText="1"/>
    </xf>
    <xf numFmtId="49" fontId="15" fillId="40" borderId="11" xfId="0" applyNumberFormat="1" applyFont="1" applyFill="1" applyBorder="1" applyAlignment="1">
      <alignment horizontal="center" wrapText="1"/>
    </xf>
    <xf numFmtId="49" fontId="15" fillId="32" borderId="13" xfId="0" applyNumberFormat="1" applyFont="1" applyFill="1" applyBorder="1" applyAlignment="1">
      <alignment horizontal="center" wrapText="1"/>
    </xf>
    <xf numFmtId="49" fontId="15" fillId="32" borderId="24" xfId="0" applyNumberFormat="1" applyFont="1" applyFill="1" applyBorder="1" applyAlignment="1">
      <alignment horizontal="center" wrapText="1"/>
    </xf>
    <xf numFmtId="2" fontId="14" fillId="32" borderId="0" xfId="0" applyNumberFormat="1" applyFont="1" applyFill="1" applyBorder="1" applyAlignment="1">
      <alignment horizontal="center"/>
    </xf>
    <xf numFmtId="4" fontId="15" fillId="32" borderId="10" xfId="0" applyNumberFormat="1" applyFont="1" applyFill="1" applyBorder="1" applyAlignment="1">
      <alignment horizontal="center" wrapText="1"/>
    </xf>
    <xf numFmtId="4" fontId="15" fillId="32" borderId="25" xfId="0" applyNumberFormat="1" applyFont="1" applyFill="1" applyBorder="1" applyAlignment="1">
      <alignment horizontal="center"/>
    </xf>
    <xf numFmtId="4" fontId="15" fillId="32" borderId="24" xfId="0" applyNumberFormat="1" applyFont="1" applyFill="1" applyBorder="1" applyAlignment="1">
      <alignment horizontal="center"/>
    </xf>
    <xf numFmtId="4" fontId="15" fillId="32" borderId="13" xfId="0" applyNumberFormat="1" applyFont="1" applyFill="1" applyBorder="1" applyAlignment="1">
      <alignment horizontal="center"/>
    </xf>
    <xf numFmtId="4" fontId="15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4" fontId="14" fillId="32" borderId="10" xfId="0" applyNumberFormat="1" applyFont="1" applyFill="1" applyBorder="1" applyAlignment="1">
      <alignment horizontal="center"/>
    </xf>
    <xf numFmtId="0" fontId="10" fillId="32" borderId="0" xfId="0" applyFont="1" applyFill="1" applyAlignment="1">
      <alignment horizontal="center"/>
    </xf>
    <xf numFmtId="4" fontId="14" fillId="32" borderId="25" xfId="0" applyNumberFormat="1" applyFont="1" applyFill="1" applyBorder="1" applyAlignment="1">
      <alignment horizontal="center"/>
    </xf>
    <xf numFmtId="4" fontId="14" fillId="32" borderId="24" xfId="0" applyNumberFormat="1" applyFont="1" applyFill="1" applyBorder="1" applyAlignment="1">
      <alignment horizontal="center"/>
    </xf>
    <xf numFmtId="4" fontId="14" fillId="32" borderId="13" xfId="0" applyNumberFormat="1" applyFont="1" applyFill="1" applyBorder="1" applyAlignment="1">
      <alignment horizontal="center"/>
    </xf>
    <xf numFmtId="4" fontId="15" fillId="32" borderId="11" xfId="0" applyNumberFormat="1" applyFont="1" applyFill="1" applyBorder="1" applyAlignment="1">
      <alignment horizontal="center"/>
    </xf>
    <xf numFmtId="4" fontId="14" fillId="32" borderId="16" xfId="0" applyNumberFormat="1" applyFont="1" applyFill="1" applyBorder="1" applyAlignment="1">
      <alignment horizontal="center"/>
    </xf>
    <xf numFmtId="0" fontId="17" fillId="32" borderId="24" xfId="0" applyFont="1" applyFill="1" applyBorder="1" applyAlignment="1">
      <alignment/>
    </xf>
    <xf numFmtId="0" fontId="17" fillId="32" borderId="13" xfId="0" applyFont="1" applyFill="1" applyBorder="1" applyAlignment="1">
      <alignment/>
    </xf>
    <xf numFmtId="2" fontId="1" fillId="32" borderId="26" xfId="0" applyNumberFormat="1" applyFont="1" applyFill="1" applyBorder="1" applyAlignment="1">
      <alignment horizontal="center"/>
    </xf>
    <xf numFmtId="2" fontId="1" fillId="32" borderId="22" xfId="0" applyNumberFormat="1" applyFont="1" applyFill="1" applyBorder="1" applyAlignment="1">
      <alignment horizontal="center"/>
    </xf>
    <xf numFmtId="2" fontId="1" fillId="32" borderId="14" xfId="0" applyNumberFormat="1" applyFont="1" applyFill="1" applyBorder="1" applyAlignment="1">
      <alignment horizontal="center"/>
    </xf>
    <xf numFmtId="2" fontId="1" fillId="32" borderId="27" xfId="0" applyNumberFormat="1" applyFont="1" applyFill="1" applyBorder="1" applyAlignment="1">
      <alignment horizontal="center"/>
    </xf>
    <xf numFmtId="2" fontId="1" fillId="32" borderId="0" xfId="0" applyNumberFormat="1" applyFont="1" applyFill="1" applyBorder="1" applyAlignment="1">
      <alignment horizontal="center"/>
    </xf>
    <xf numFmtId="4" fontId="1" fillId="32" borderId="12" xfId="0" applyNumberFormat="1" applyFont="1" applyFill="1" applyBorder="1" applyAlignment="1">
      <alignment horizontal="center"/>
    </xf>
    <xf numFmtId="0" fontId="8" fillId="32" borderId="18" xfId="0" applyFont="1" applyFill="1" applyBorder="1" applyAlignment="1">
      <alignment horizontal="left" wrapText="1"/>
    </xf>
    <xf numFmtId="0" fontId="8" fillId="32" borderId="24" xfId="0" applyFont="1" applyFill="1" applyBorder="1" applyAlignment="1">
      <alignment horizontal="left" wrapText="1"/>
    </xf>
    <xf numFmtId="0" fontId="8" fillId="32" borderId="28" xfId="0" applyFont="1" applyFill="1" applyBorder="1" applyAlignment="1">
      <alignment horizontal="left" wrapText="1"/>
    </xf>
    <xf numFmtId="49" fontId="8" fillId="32" borderId="15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49" fontId="8" fillId="32" borderId="18" xfId="0" applyNumberFormat="1" applyFont="1" applyFill="1" applyBorder="1" applyAlignment="1">
      <alignment horizontal="center"/>
    </xf>
    <xf numFmtId="49" fontId="8" fillId="32" borderId="24" xfId="0" applyNumberFormat="1" applyFont="1" applyFill="1" applyBorder="1" applyAlignment="1">
      <alignment horizontal="center"/>
    </xf>
    <xf numFmtId="49" fontId="8" fillId="32" borderId="13" xfId="0" applyNumberFormat="1" applyFont="1" applyFill="1" applyBorder="1" applyAlignment="1">
      <alignment horizontal="center"/>
    </xf>
    <xf numFmtId="0" fontId="8" fillId="32" borderId="18" xfId="0" applyFont="1" applyFill="1" applyBorder="1" applyAlignment="1">
      <alignment horizontal="left" vertical="top" wrapText="1"/>
    </xf>
    <xf numFmtId="0" fontId="8" fillId="32" borderId="24" xfId="0" applyFont="1" applyFill="1" applyBorder="1" applyAlignment="1">
      <alignment horizontal="left" vertical="top" wrapText="1"/>
    </xf>
    <xf numFmtId="0" fontId="8" fillId="32" borderId="28" xfId="0" applyFont="1" applyFill="1" applyBorder="1" applyAlignment="1">
      <alignment horizontal="left" vertical="top" wrapText="1"/>
    </xf>
    <xf numFmtId="49" fontId="8" fillId="32" borderId="25" xfId="0" applyNumberFormat="1" applyFont="1" applyFill="1" applyBorder="1" applyAlignment="1">
      <alignment horizontal="center"/>
    </xf>
    <xf numFmtId="0" fontId="8" fillId="32" borderId="29" xfId="0" applyFont="1" applyFill="1" applyBorder="1" applyAlignment="1">
      <alignment horizontal="left" wrapText="1"/>
    </xf>
    <xf numFmtId="0" fontId="8" fillId="32" borderId="22" xfId="0" applyFont="1" applyFill="1" applyBorder="1" applyAlignment="1">
      <alignment horizontal="left" wrapText="1"/>
    </xf>
    <xf numFmtId="0" fontId="8" fillId="32" borderId="30" xfId="0" applyFont="1" applyFill="1" applyBorder="1" applyAlignment="1">
      <alignment horizontal="left" wrapText="1"/>
    </xf>
    <xf numFmtId="49" fontId="8" fillId="32" borderId="26" xfId="0" applyNumberFormat="1" applyFont="1" applyFill="1" applyBorder="1" applyAlignment="1">
      <alignment horizontal="center"/>
    </xf>
    <xf numFmtId="49" fontId="8" fillId="32" borderId="22" xfId="0" applyNumberFormat="1" applyFont="1" applyFill="1" applyBorder="1" applyAlignment="1">
      <alignment horizontal="center"/>
    </xf>
    <xf numFmtId="49" fontId="8" fillId="32" borderId="31" xfId="0" applyNumberFormat="1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/>
    </xf>
    <xf numFmtId="49" fontId="8" fillId="32" borderId="32" xfId="0" applyNumberFormat="1" applyFont="1" applyFill="1" applyBorder="1" applyAlignment="1">
      <alignment horizontal="center"/>
    </xf>
    <xf numFmtId="49" fontId="8" fillId="32" borderId="11" xfId="0" applyNumberFormat="1" applyFont="1" applyFill="1" applyBorder="1" applyAlignment="1">
      <alignment horizontal="center"/>
    </xf>
    <xf numFmtId="0" fontId="8" fillId="32" borderId="33" xfId="0" applyFont="1" applyFill="1" applyBorder="1" applyAlignment="1">
      <alignment horizontal="left" wrapText="1"/>
    </xf>
    <xf numFmtId="0" fontId="8" fillId="32" borderId="21" xfId="0" applyFont="1" applyFill="1" applyBorder="1" applyAlignment="1">
      <alignment horizontal="left" wrapText="1"/>
    </xf>
    <xf numFmtId="0" fontId="8" fillId="32" borderId="34" xfId="0" applyFont="1" applyFill="1" applyBorder="1" applyAlignment="1">
      <alignment horizontal="left" wrapText="1"/>
    </xf>
    <xf numFmtId="49" fontId="15" fillId="32" borderId="10" xfId="0" applyNumberFormat="1" applyFont="1" applyFill="1" applyBorder="1" applyAlignment="1">
      <alignment horizontal="left"/>
    </xf>
    <xf numFmtId="0" fontId="1" fillId="32" borderId="26" xfId="0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" fillId="32" borderId="31" xfId="0" applyFont="1" applyFill="1" applyBorder="1" applyAlignment="1">
      <alignment horizontal="center"/>
    </xf>
    <xf numFmtId="49" fontId="8" fillId="32" borderId="12" xfId="0" applyNumberFormat="1" applyFont="1" applyFill="1" applyBorder="1" applyAlignment="1">
      <alignment horizontal="center"/>
    </xf>
    <xf numFmtId="49" fontId="8" fillId="32" borderId="35" xfId="0" applyNumberFormat="1" applyFont="1" applyFill="1" applyBorder="1" applyAlignment="1">
      <alignment horizontal="center"/>
    </xf>
    <xf numFmtId="49" fontId="8" fillId="32" borderId="21" xfId="0" applyNumberFormat="1" applyFont="1" applyFill="1" applyBorder="1" applyAlignment="1">
      <alignment horizontal="center"/>
    </xf>
    <xf numFmtId="49" fontId="8" fillId="32" borderId="36" xfId="0" applyNumberFormat="1" applyFont="1" applyFill="1" applyBorder="1" applyAlignment="1">
      <alignment horizontal="center"/>
    </xf>
    <xf numFmtId="4" fontId="8" fillId="32" borderId="26" xfId="0" applyNumberFormat="1" applyFont="1" applyFill="1" applyBorder="1" applyAlignment="1">
      <alignment horizontal="center"/>
    </xf>
    <xf numFmtId="4" fontId="8" fillId="32" borderId="22" xfId="0" applyNumberFormat="1" applyFont="1" applyFill="1" applyBorder="1" applyAlignment="1">
      <alignment horizontal="center"/>
    </xf>
    <xf numFmtId="4" fontId="8" fillId="32" borderId="31" xfId="0" applyNumberFormat="1" applyFont="1" applyFill="1" applyBorder="1" applyAlignment="1">
      <alignment horizontal="center"/>
    </xf>
    <xf numFmtId="4" fontId="8" fillId="32" borderId="25" xfId="0" applyNumberFormat="1" applyFont="1" applyFill="1" applyBorder="1" applyAlignment="1">
      <alignment horizontal="center"/>
    </xf>
    <xf numFmtId="4" fontId="8" fillId="32" borderId="24" xfId="0" applyNumberFormat="1" applyFont="1" applyFill="1" applyBorder="1" applyAlignment="1">
      <alignment horizontal="center"/>
    </xf>
    <xf numFmtId="4" fontId="8" fillId="32" borderId="1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4" fontId="8" fillId="32" borderId="10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4" fontId="8" fillId="32" borderId="23" xfId="0" applyNumberFormat="1" applyFont="1" applyFill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8" fillId="32" borderId="29" xfId="0" applyFont="1" applyFill="1" applyBorder="1" applyAlignment="1">
      <alignment horizontal="left"/>
    </xf>
    <xf numFmtId="0" fontId="8" fillId="32" borderId="22" xfId="0" applyFont="1" applyFill="1" applyBorder="1" applyAlignment="1">
      <alignment horizontal="left"/>
    </xf>
    <xf numFmtId="49" fontId="8" fillId="32" borderId="44" xfId="0" applyNumberFormat="1" applyFont="1" applyFill="1" applyBorder="1" applyAlignment="1">
      <alignment horizontal="center"/>
    </xf>
    <xf numFmtId="49" fontId="8" fillId="32" borderId="45" xfId="0" applyNumberFormat="1" applyFont="1" applyFill="1" applyBorder="1" applyAlignment="1">
      <alignment horizontal="center"/>
    </xf>
    <xf numFmtId="49" fontId="8" fillId="32" borderId="46" xfId="0" applyNumberFormat="1" applyFont="1" applyFill="1" applyBorder="1" applyAlignment="1">
      <alignment horizontal="center"/>
    </xf>
    <xf numFmtId="49" fontId="8" fillId="32" borderId="47" xfId="0" applyNumberFormat="1" applyFont="1" applyFill="1" applyBorder="1" applyAlignment="1">
      <alignment horizontal="center"/>
    </xf>
    <xf numFmtId="49" fontId="8" fillId="32" borderId="23" xfId="0" applyNumberFormat="1" applyFont="1" applyFill="1" applyBorder="1" applyAlignment="1">
      <alignment horizontal="center"/>
    </xf>
    <xf numFmtId="4" fontId="8" fillId="32" borderId="44" xfId="0" applyNumberFormat="1" applyFont="1" applyFill="1" applyBorder="1" applyAlignment="1">
      <alignment horizontal="center"/>
    </xf>
    <xf numFmtId="4" fontId="8" fillId="32" borderId="45" xfId="0" applyNumberFormat="1" applyFont="1" applyFill="1" applyBorder="1" applyAlignment="1">
      <alignment horizontal="center"/>
    </xf>
    <xf numFmtId="4" fontId="8" fillId="32" borderId="46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4" fontId="8" fillId="32" borderId="49" xfId="0" applyNumberFormat="1" applyFont="1" applyFill="1" applyBorder="1" applyAlignment="1">
      <alignment horizontal="center"/>
    </xf>
    <xf numFmtId="4" fontId="8" fillId="32" borderId="12" xfId="0" applyNumberFormat="1" applyFont="1" applyFill="1" applyBorder="1" applyAlignment="1">
      <alignment horizontal="center"/>
    </xf>
    <xf numFmtId="4" fontId="8" fillId="32" borderId="48" xfId="0" applyNumberFormat="1" applyFont="1" applyFill="1" applyBorder="1" applyAlignment="1">
      <alignment horizontal="center"/>
    </xf>
    <xf numFmtId="0" fontId="1" fillId="32" borderId="24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49" fontId="8" fillId="32" borderId="52" xfId="0" applyNumberFormat="1" applyFont="1" applyFill="1" applyBorder="1" applyAlignment="1">
      <alignment horizontal="center"/>
    </xf>
    <xf numFmtId="49" fontId="8" fillId="32" borderId="38" xfId="0" applyNumberFormat="1" applyFont="1" applyFill="1" applyBorder="1" applyAlignment="1">
      <alignment horizontal="center"/>
    </xf>
    <xf numFmtId="49" fontId="8" fillId="32" borderId="53" xfId="0" applyNumberFormat="1" applyFont="1" applyFill="1" applyBorder="1" applyAlignment="1">
      <alignment horizontal="center"/>
    </xf>
    <xf numFmtId="0" fontId="1" fillId="32" borderId="26" xfId="0" applyFont="1" applyFill="1" applyBorder="1" applyAlignment="1">
      <alignment horizontal="center" vertical="top" wrapText="1"/>
    </xf>
    <xf numFmtId="0" fontId="1" fillId="32" borderId="22" xfId="0" applyFont="1" applyFill="1" applyBorder="1" applyAlignment="1">
      <alignment horizontal="center" vertical="top" wrapText="1"/>
    </xf>
    <xf numFmtId="0" fontId="1" fillId="32" borderId="31" xfId="0" applyFont="1" applyFill="1" applyBorder="1" applyAlignment="1">
      <alignment horizontal="center" vertical="top" wrapText="1"/>
    </xf>
    <xf numFmtId="0" fontId="1" fillId="32" borderId="35" xfId="0" applyFont="1" applyFill="1" applyBorder="1" applyAlignment="1">
      <alignment horizontal="center" vertical="top" wrapText="1"/>
    </xf>
    <xf numFmtId="0" fontId="1" fillId="32" borderId="21" xfId="0" applyFont="1" applyFill="1" applyBorder="1" applyAlignment="1">
      <alignment horizontal="center" vertical="top" wrapText="1"/>
    </xf>
    <xf numFmtId="0" fontId="1" fillId="32" borderId="36" xfId="0" applyFont="1" applyFill="1" applyBorder="1" applyAlignment="1">
      <alignment horizontal="center" vertical="top" wrapText="1"/>
    </xf>
    <xf numFmtId="49" fontId="1" fillId="32" borderId="37" xfId="0" applyNumberFormat="1" applyFont="1" applyFill="1" applyBorder="1" applyAlignment="1">
      <alignment horizontal="center"/>
    </xf>
    <xf numFmtId="49" fontId="1" fillId="32" borderId="38" xfId="0" applyNumberFormat="1" applyFont="1" applyFill="1" applyBorder="1" applyAlignment="1">
      <alignment horizontal="center"/>
    </xf>
    <xf numFmtId="49" fontId="1" fillId="32" borderId="53" xfId="0" applyNumberFormat="1" applyFont="1" applyFill="1" applyBorder="1" applyAlignment="1">
      <alignment horizontal="center"/>
    </xf>
    <xf numFmtId="0" fontId="1" fillId="32" borderId="37" xfId="0" applyFont="1" applyFill="1" applyBorder="1" applyAlignment="1">
      <alignment horizontal="left" wrapText="1"/>
    </xf>
    <xf numFmtId="0" fontId="1" fillId="32" borderId="38" xfId="0" applyFont="1" applyFill="1" applyBorder="1" applyAlignment="1">
      <alignment horizontal="left" wrapText="1"/>
    </xf>
    <xf numFmtId="0" fontId="1" fillId="32" borderId="39" xfId="0" applyFont="1" applyFill="1" applyBorder="1" applyAlignment="1">
      <alignment horizontal="left" wrapText="1"/>
    </xf>
    <xf numFmtId="4" fontId="15" fillId="32" borderId="23" xfId="0" applyNumberFormat="1" applyFont="1" applyFill="1" applyBorder="1" applyAlignment="1">
      <alignment horizontal="center"/>
    </xf>
    <xf numFmtId="4" fontId="2" fillId="32" borderId="21" xfId="0" applyNumberFormat="1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4" fontId="14" fillId="32" borderId="23" xfId="0" applyNumberFormat="1" applyFont="1" applyFill="1" applyBorder="1" applyAlignment="1">
      <alignment horizontal="center"/>
    </xf>
    <xf numFmtId="4" fontId="14" fillId="32" borderId="54" xfId="0" applyNumberFormat="1" applyFont="1" applyFill="1" applyBorder="1" applyAlignment="1">
      <alignment horizontal="center"/>
    </xf>
    <xf numFmtId="0" fontId="8" fillId="32" borderId="55" xfId="0" applyFont="1" applyFill="1" applyBorder="1" applyAlignment="1">
      <alignment/>
    </xf>
    <xf numFmtId="4" fontId="8" fillId="32" borderId="35" xfId="0" applyNumberFormat="1" applyFont="1" applyFill="1" applyBorder="1" applyAlignment="1">
      <alignment horizontal="center"/>
    </xf>
    <xf numFmtId="4" fontId="8" fillId="32" borderId="21" xfId="0" applyNumberFormat="1" applyFont="1" applyFill="1" applyBorder="1" applyAlignment="1">
      <alignment horizontal="center"/>
    </xf>
    <xf numFmtId="4" fontId="8" fillId="32" borderId="36" xfId="0" applyNumberFormat="1" applyFont="1" applyFill="1" applyBorder="1" applyAlignment="1">
      <alignment horizontal="center"/>
    </xf>
    <xf numFmtId="0" fontId="8" fillId="32" borderId="56" xfId="0" applyFont="1" applyFill="1" applyBorder="1" applyAlignment="1">
      <alignment/>
    </xf>
    <xf numFmtId="49" fontId="8" fillId="32" borderId="56" xfId="0" applyNumberFormat="1" applyFont="1" applyFill="1" applyBorder="1" applyAlignment="1">
      <alignment wrapText="1"/>
    </xf>
    <xf numFmtId="49" fontId="15" fillId="32" borderId="25" xfId="0" applyNumberFormat="1" applyFont="1" applyFill="1" applyBorder="1" applyAlignment="1">
      <alignment horizontal="left"/>
    </xf>
    <xf numFmtId="49" fontId="15" fillId="32" borderId="24" xfId="0" applyNumberFormat="1" applyFont="1" applyFill="1" applyBorder="1" applyAlignment="1">
      <alignment horizontal="left"/>
    </xf>
    <xf numFmtId="49" fontId="15" fillId="32" borderId="13" xfId="0" applyNumberFormat="1" applyFont="1" applyFill="1" applyBorder="1" applyAlignment="1">
      <alignment horizontal="left"/>
    </xf>
    <xf numFmtId="49" fontId="14" fillId="32" borderId="25" xfId="0" applyNumberFormat="1" applyFont="1" applyFill="1" applyBorder="1" applyAlignment="1">
      <alignment horizontal="center"/>
    </xf>
    <xf numFmtId="49" fontId="14" fillId="32" borderId="24" xfId="0" applyNumberFormat="1" applyFont="1" applyFill="1" applyBorder="1" applyAlignment="1">
      <alignment horizontal="center"/>
    </xf>
    <xf numFmtId="49" fontId="14" fillId="32" borderId="13" xfId="0" applyNumberFormat="1" applyFont="1" applyFill="1" applyBorder="1" applyAlignment="1">
      <alignment horizontal="center"/>
    </xf>
    <xf numFmtId="49" fontId="15" fillId="32" borderId="25" xfId="0" applyNumberFormat="1" applyFont="1" applyFill="1" applyBorder="1" applyAlignment="1">
      <alignment horizontal="center"/>
    </xf>
    <xf numFmtId="49" fontId="15" fillId="32" borderId="24" xfId="0" applyNumberFormat="1" applyFont="1" applyFill="1" applyBorder="1" applyAlignment="1">
      <alignment horizontal="center"/>
    </xf>
    <xf numFmtId="49" fontId="15" fillId="32" borderId="13" xfId="0" applyNumberFormat="1" applyFont="1" applyFill="1" applyBorder="1" applyAlignment="1">
      <alignment horizontal="center"/>
    </xf>
    <xf numFmtId="49" fontId="15" fillId="32" borderId="10" xfId="0" applyNumberFormat="1" applyFont="1" applyFill="1" applyBorder="1" applyAlignment="1">
      <alignment horizontal="center"/>
    </xf>
    <xf numFmtId="0" fontId="1" fillId="32" borderId="25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4" fontId="1" fillId="32" borderId="27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 horizontal="center"/>
    </xf>
    <xf numFmtId="4" fontId="1" fillId="32" borderId="57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4" fontId="1" fillId="32" borderId="48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2" fontId="1" fillId="32" borderId="31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2" fontId="1" fillId="32" borderId="10" xfId="0" applyNumberFormat="1" applyFont="1" applyFill="1" applyBorder="1" applyAlignment="1">
      <alignment horizontal="center"/>
    </xf>
    <xf numFmtId="2" fontId="1" fillId="32" borderId="35" xfId="0" applyNumberFormat="1" applyFont="1" applyFill="1" applyBorder="1" applyAlignment="1">
      <alignment horizontal="center"/>
    </xf>
    <xf numFmtId="2" fontId="0" fillId="32" borderId="21" xfId="0" applyNumberFormat="1" applyFill="1" applyBorder="1" applyAlignment="1">
      <alignment horizontal="center"/>
    </xf>
    <xf numFmtId="2" fontId="0" fillId="32" borderId="36" xfId="0" applyNumberFormat="1" applyFill="1" applyBorder="1" applyAlignment="1">
      <alignment horizontal="center"/>
    </xf>
    <xf numFmtId="4" fontId="1" fillId="32" borderId="14" xfId="0" applyNumberFormat="1" applyFont="1" applyFill="1" applyBorder="1" applyAlignment="1">
      <alignment horizontal="center"/>
    </xf>
    <xf numFmtId="4" fontId="1" fillId="32" borderId="58" xfId="0" applyNumberFormat="1" applyFont="1" applyFill="1" applyBorder="1" applyAlignment="1">
      <alignment horizontal="center"/>
    </xf>
    <xf numFmtId="0" fontId="1" fillId="32" borderId="49" xfId="0" applyFont="1" applyFill="1" applyBorder="1" applyAlignment="1">
      <alignment horizontal="center"/>
    </xf>
    <xf numFmtId="2" fontId="1" fillId="32" borderId="49" xfId="0" applyNumberFormat="1" applyFont="1" applyFill="1" applyBorder="1" applyAlignment="1">
      <alignment horizontal="center"/>
    </xf>
    <xf numFmtId="2" fontId="0" fillId="32" borderId="34" xfId="0" applyNumberFormat="1" applyFill="1" applyBorder="1" applyAlignment="1">
      <alignment horizontal="center"/>
    </xf>
    <xf numFmtId="49" fontId="1" fillId="32" borderId="25" xfId="0" applyNumberFormat="1" applyFont="1" applyFill="1" applyBorder="1" applyAlignment="1">
      <alignment horizontal="center"/>
    </xf>
    <xf numFmtId="49" fontId="1" fillId="32" borderId="24" xfId="0" applyNumberFormat="1" applyFont="1" applyFill="1" applyBorder="1" applyAlignment="1">
      <alignment horizontal="center"/>
    </xf>
    <xf numFmtId="49" fontId="1" fillId="32" borderId="13" xfId="0" applyNumberFormat="1" applyFont="1" applyFill="1" applyBorder="1" applyAlignment="1">
      <alignment horizontal="center"/>
    </xf>
    <xf numFmtId="4" fontId="1" fillId="32" borderId="10" xfId="0" applyNumberFormat="1" applyFont="1" applyFill="1" applyBorder="1" applyAlignment="1">
      <alignment horizontal="center"/>
    </xf>
    <xf numFmtId="2" fontId="1" fillId="32" borderId="10" xfId="0" applyNumberFormat="1" applyFont="1" applyFill="1" applyBorder="1" applyAlignment="1">
      <alignment horizontal="center" wrapText="1"/>
    </xf>
    <xf numFmtId="2" fontId="1" fillId="32" borderId="49" xfId="0" applyNumberFormat="1" applyFont="1" applyFill="1" applyBorder="1" applyAlignment="1">
      <alignment horizontal="center" wrapText="1"/>
    </xf>
    <xf numFmtId="4" fontId="1" fillId="32" borderId="10" xfId="0" applyNumberFormat="1" applyFont="1" applyFill="1" applyBorder="1" applyAlignment="1">
      <alignment horizontal="center" wrapText="1"/>
    </xf>
    <xf numFmtId="0" fontId="3" fillId="32" borderId="22" xfId="0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 wrapText="1"/>
    </xf>
    <xf numFmtId="2" fontId="1" fillId="32" borderId="16" xfId="0" applyNumberFormat="1" applyFont="1" applyFill="1" applyBorder="1" applyAlignment="1">
      <alignment horizontal="center" wrapText="1"/>
    </xf>
    <xf numFmtId="2" fontId="1" fillId="32" borderId="59" xfId="0" applyNumberFormat="1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center" wrapText="1"/>
    </xf>
    <xf numFmtId="49" fontId="1" fillId="32" borderId="27" xfId="0" applyNumberFormat="1" applyFont="1" applyFill="1" applyBorder="1" applyAlignment="1">
      <alignment horizontal="center"/>
    </xf>
    <xf numFmtId="49" fontId="1" fillId="32" borderId="0" xfId="0" applyNumberFormat="1" applyFont="1" applyFill="1" applyBorder="1" applyAlignment="1">
      <alignment horizontal="center"/>
    </xf>
    <xf numFmtId="49" fontId="1" fillId="32" borderId="35" xfId="0" applyNumberFormat="1" applyFont="1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0" fontId="0" fillId="32" borderId="36" xfId="0" applyFill="1" applyBorder="1" applyAlignment="1">
      <alignment horizontal="center"/>
    </xf>
    <xf numFmtId="0" fontId="1" fillId="32" borderId="25" xfId="0" applyFont="1" applyFill="1" applyBorder="1" applyAlignment="1">
      <alignment wrapText="1"/>
    </xf>
    <xf numFmtId="0" fontId="1" fillId="32" borderId="24" xfId="0" applyFont="1" applyFill="1" applyBorder="1" applyAlignment="1">
      <alignment wrapText="1"/>
    </xf>
    <xf numFmtId="0" fontId="1" fillId="32" borderId="27" xfId="0" applyFont="1" applyFill="1" applyBorder="1" applyAlignment="1">
      <alignment vertical="top"/>
    </xf>
    <xf numFmtId="0" fontId="1" fillId="32" borderId="0" xfId="0" applyFont="1" applyFill="1" applyBorder="1" applyAlignment="1">
      <alignment vertical="top"/>
    </xf>
    <xf numFmtId="0" fontId="1" fillId="32" borderId="25" xfId="0" applyFont="1" applyFill="1" applyBorder="1" applyAlignment="1">
      <alignment/>
    </xf>
    <xf numFmtId="0" fontId="1" fillId="32" borderId="24" xfId="0" applyFont="1" applyFill="1" applyBorder="1" applyAlignment="1">
      <alignment/>
    </xf>
    <xf numFmtId="0" fontId="1" fillId="32" borderId="25" xfId="0" applyFont="1" applyFill="1" applyBorder="1" applyAlignment="1">
      <alignment vertical="top"/>
    </xf>
    <xf numFmtId="0" fontId="1" fillId="32" borderId="24" xfId="0" applyFont="1" applyFill="1" applyBorder="1" applyAlignment="1">
      <alignment vertical="top"/>
    </xf>
    <xf numFmtId="0" fontId="1" fillId="32" borderId="35" xfId="0" applyFont="1" applyFill="1" applyBorder="1" applyAlignment="1">
      <alignment horizontal="left" wrapText="1"/>
    </xf>
    <xf numFmtId="0" fontId="1" fillId="32" borderId="21" xfId="0" applyFont="1" applyFill="1" applyBorder="1" applyAlignment="1">
      <alignment horizontal="left" wrapText="1"/>
    </xf>
    <xf numFmtId="0" fontId="1" fillId="32" borderId="35" xfId="0" applyFont="1" applyFill="1" applyBorder="1" applyAlignment="1">
      <alignment wrapText="1"/>
    </xf>
    <xf numFmtId="0" fontId="1" fillId="32" borderId="21" xfId="0" applyFont="1" applyFill="1" applyBorder="1" applyAlignment="1">
      <alignment wrapText="1"/>
    </xf>
    <xf numFmtId="0" fontId="0" fillId="32" borderId="34" xfId="0" applyFill="1" applyBorder="1" applyAlignment="1">
      <alignment wrapText="1"/>
    </xf>
    <xf numFmtId="2" fontId="1" fillId="32" borderId="25" xfId="0" applyNumberFormat="1" applyFont="1" applyFill="1" applyBorder="1" applyAlignment="1">
      <alignment horizontal="center"/>
    </xf>
    <xf numFmtId="2" fontId="1" fillId="32" borderId="24" xfId="0" applyNumberFormat="1" applyFont="1" applyFill="1" applyBorder="1" applyAlignment="1">
      <alignment horizontal="center"/>
    </xf>
    <xf numFmtId="2" fontId="1" fillId="32" borderId="13" xfId="0" applyNumberFormat="1" applyFont="1" applyFill="1" applyBorder="1" applyAlignment="1">
      <alignment horizontal="center"/>
    </xf>
    <xf numFmtId="49" fontId="1" fillId="32" borderId="25" xfId="0" applyNumberFormat="1" applyFont="1" applyFill="1" applyBorder="1" applyAlignment="1">
      <alignment wrapText="1"/>
    </xf>
    <xf numFmtId="49" fontId="1" fillId="32" borderId="24" xfId="0" applyNumberFormat="1" applyFont="1" applyFill="1" applyBorder="1" applyAlignment="1">
      <alignment wrapText="1"/>
    </xf>
    <xf numFmtId="0" fontId="8" fillId="32" borderId="60" xfId="0" applyFont="1" applyFill="1" applyBorder="1" applyAlignment="1">
      <alignment/>
    </xf>
    <xf numFmtId="49" fontId="8" fillId="36" borderId="25" xfId="0" applyNumberFormat="1" applyFont="1" applyFill="1" applyBorder="1" applyAlignment="1">
      <alignment horizontal="center"/>
    </xf>
    <xf numFmtId="49" fontId="8" fillId="36" borderId="24" xfId="0" applyNumberFormat="1" applyFont="1" applyFill="1" applyBorder="1" applyAlignment="1">
      <alignment horizontal="center"/>
    </xf>
    <xf numFmtId="49" fontId="8" fillId="36" borderId="13" xfId="0" applyNumberFormat="1" applyFont="1" applyFill="1" applyBorder="1" applyAlignment="1">
      <alignment horizontal="center"/>
    </xf>
    <xf numFmtId="0" fontId="8" fillId="32" borderId="61" xfId="0" applyFont="1" applyFill="1" applyBorder="1" applyAlignment="1">
      <alignment/>
    </xf>
    <xf numFmtId="49" fontId="15" fillId="32" borderId="11" xfId="0" applyNumberFormat="1" applyFont="1" applyFill="1" applyBorder="1" applyAlignment="1">
      <alignment horizontal="left"/>
    </xf>
    <xf numFmtId="49" fontId="1" fillId="32" borderId="21" xfId="0" applyNumberFormat="1" applyFont="1" applyFill="1" applyBorder="1" applyAlignment="1">
      <alignment horizontal="center"/>
    </xf>
    <xf numFmtId="49" fontId="1" fillId="32" borderId="36" xfId="0" applyNumberFormat="1" applyFont="1" applyFill="1" applyBorder="1" applyAlignment="1">
      <alignment horizontal="center"/>
    </xf>
    <xf numFmtId="49" fontId="1" fillId="32" borderId="26" xfId="0" applyNumberFormat="1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" fillId="32" borderId="26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31" xfId="0" applyFont="1" applyFill="1" applyBorder="1" applyAlignment="1">
      <alignment horizontal="center" vertical="center" wrapText="1"/>
    </xf>
    <xf numFmtId="0" fontId="1" fillId="32" borderId="35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36" xfId="0" applyFont="1" applyFill="1" applyBorder="1" applyAlignment="1">
      <alignment horizontal="center" vertical="center" wrapText="1"/>
    </xf>
    <xf numFmtId="49" fontId="8" fillId="32" borderId="16" xfId="0" applyNumberFormat="1" applyFont="1" applyFill="1" applyBorder="1" applyAlignment="1">
      <alignment horizontal="center"/>
    </xf>
    <xf numFmtId="49" fontId="1" fillId="32" borderId="12" xfId="0" applyNumberFormat="1" applyFont="1" applyFill="1" applyBorder="1" applyAlignment="1">
      <alignment horizontal="center"/>
    </xf>
    <xf numFmtId="49" fontId="1" fillId="32" borderId="44" xfId="0" applyNumberFormat="1" applyFont="1" applyFill="1" applyBorder="1" applyAlignment="1">
      <alignment horizontal="center"/>
    </xf>
    <xf numFmtId="49" fontId="1" fillId="32" borderId="45" xfId="0" applyNumberFormat="1" applyFont="1" applyFill="1" applyBorder="1" applyAlignment="1">
      <alignment horizontal="center"/>
    </xf>
    <xf numFmtId="49" fontId="1" fillId="32" borderId="46" xfId="0" applyNumberFormat="1" applyFont="1" applyFill="1" applyBorder="1" applyAlignment="1">
      <alignment horizontal="center"/>
    </xf>
    <xf numFmtId="49" fontId="1" fillId="32" borderId="0" xfId="0" applyNumberFormat="1" applyFont="1" applyFill="1" applyBorder="1" applyAlignment="1">
      <alignment horizontal="left" wrapText="1"/>
    </xf>
    <xf numFmtId="49" fontId="1" fillId="32" borderId="25" xfId="0" applyNumberFormat="1" applyFont="1" applyFill="1" applyBorder="1" applyAlignment="1">
      <alignment horizontal="center" wrapText="1"/>
    </xf>
    <xf numFmtId="49" fontId="1" fillId="32" borderId="24" xfId="0" applyNumberFormat="1" applyFont="1" applyFill="1" applyBorder="1" applyAlignment="1">
      <alignment horizontal="center" wrapText="1"/>
    </xf>
    <xf numFmtId="49" fontId="1" fillId="32" borderId="13" xfId="0" applyNumberFormat="1" applyFont="1" applyFill="1" applyBorder="1" applyAlignment="1">
      <alignment horizontal="center" wrapText="1"/>
    </xf>
    <xf numFmtId="49" fontId="1" fillId="32" borderId="52" xfId="0" applyNumberFormat="1" applyFont="1" applyFill="1" applyBorder="1" applyAlignment="1">
      <alignment horizontal="center" wrapText="1"/>
    </xf>
    <xf numFmtId="49" fontId="1" fillId="32" borderId="38" xfId="0" applyNumberFormat="1" applyFont="1" applyFill="1" applyBorder="1" applyAlignment="1">
      <alignment horizontal="center" wrapText="1"/>
    </xf>
    <xf numFmtId="49" fontId="1" fillId="32" borderId="53" xfId="0" applyNumberFormat="1" applyFont="1" applyFill="1" applyBorder="1" applyAlignment="1">
      <alignment horizontal="center" wrapText="1"/>
    </xf>
    <xf numFmtId="2" fontId="1" fillId="32" borderId="52" xfId="0" applyNumberFormat="1" applyFont="1" applyFill="1" applyBorder="1" applyAlignment="1">
      <alignment horizontal="center" wrapText="1"/>
    </xf>
    <xf numFmtId="2" fontId="1" fillId="32" borderId="38" xfId="0" applyNumberFormat="1" applyFont="1" applyFill="1" applyBorder="1" applyAlignment="1">
      <alignment horizontal="center" wrapText="1"/>
    </xf>
    <xf numFmtId="2" fontId="1" fillId="32" borderId="53" xfId="0" applyNumberFormat="1" applyFont="1" applyFill="1" applyBorder="1" applyAlignment="1">
      <alignment horizontal="center" wrapText="1"/>
    </xf>
    <xf numFmtId="2" fontId="1" fillId="32" borderId="25" xfId="0" applyNumberFormat="1" applyFont="1" applyFill="1" applyBorder="1" applyAlignment="1">
      <alignment horizontal="center" wrapText="1"/>
    </xf>
    <xf numFmtId="2" fontId="1" fillId="32" borderId="24" xfId="0" applyNumberFormat="1" applyFont="1" applyFill="1" applyBorder="1" applyAlignment="1">
      <alignment horizontal="center" wrapText="1"/>
    </xf>
    <xf numFmtId="2" fontId="1" fillId="32" borderId="13" xfId="0" applyNumberFormat="1" applyFont="1" applyFill="1" applyBorder="1" applyAlignment="1">
      <alignment horizontal="center" wrapText="1"/>
    </xf>
    <xf numFmtId="0" fontId="1" fillId="32" borderId="25" xfId="0" applyFont="1" applyFill="1" applyBorder="1" applyAlignment="1">
      <alignment horizontal="left"/>
    </xf>
    <xf numFmtId="0" fontId="1" fillId="32" borderId="24" xfId="0" applyFont="1" applyFill="1" applyBorder="1" applyAlignment="1">
      <alignment horizontal="left"/>
    </xf>
    <xf numFmtId="0" fontId="1" fillId="32" borderId="0" xfId="0" applyFont="1" applyFill="1" applyAlignment="1">
      <alignment horizontal="left"/>
    </xf>
    <xf numFmtId="0" fontId="3" fillId="32" borderId="0" xfId="0" applyFont="1" applyFill="1" applyBorder="1" applyAlignment="1">
      <alignment horizontal="center"/>
    </xf>
    <xf numFmtId="49" fontId="3" fillId="32" borderId="0" xfId="0" applyNumberFormat="1" applyFont="1" applyFill="1" applyBorder="1" applyAlignment="1">
      <alignment wrapText="1"/>
    </xf>
    <xf numFmtId="0" fontId="7" fillId="32" borderId="0" xfId="0" applyFont="1" applyFill="1" applyAlignment="1">
      <alignment wrapText="1"/>
    </xf>
    <xf numFmtId="0" fontId="1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32" borderId="10" xfId="0" applyFont="1" applyFill="1" applyBorder="1" applyAlignment="1">
      <alignment/>
    </xf>
    <xf numFmtId="49" fontId="14" fillId="32" borderId="10" xfId="0" applyNumberFormat="1" applyFont="1" applyFill="1" applyBorder="1" applyAlignment="1">
      <alignment horizontal="center"/>
    </xf>
    <xf numFmtId="0" fontId="8" fillId="32" borderId="16" xfId="0" applyFont="1" applyFill="1" applyBorder="1" applyAlignment="1">
      <alignment horizontal="left" vertical="center" wrapText="1"/>
    </xf>
    <xf numFmtId="49" fontId="14" fillId="32" borderId="16" xfId="0" applyNumberFormat="1" applyFont="1" applyFill="1" applyBorder="1" applyAlignment="1">
      <alignment horizontal="center"/>
    </xf>
    <xf numFmtId="4" fontId="14" fillId="32" borderId="16" xfId="0" applyNumberFormat="1" applyFont="1" applyFill="1" applyBorder="1" applyAlignment="1">
      <alignment horizontal="right"/>
    </xf>
    <xf numFmtId="4" fontId="8" fillId="32" borderId="16" xfId="0" applyNumberFormat="1" applyFont="1" applyFill="1" applyBorder="1" applyAlignment="1">
      <alignment horizontal="center"/>
    </xf>
    <xf numFmtId="0" fontId="1" fillId="32" borderId="24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4" fontId="8" fillId="32" borderId="14" xfId="0" applyNumberFormat="1" applyFont="1" applyFill="1" applyBorder="1" applyAlignment="1">
      <alignment horizontal="center"/>
    </xf>
    <xf numFmtId="4" fontId="8" fillId="32" borderId="52" xfId="0" applyNumberFormat="1" applyFont="1" applyFill="1" applyBorder="1" applyAlignment="1">
      <alignment horizontal="center"/>
    </xf>
    <xf numFmtId="4" fontId="8" fillId="32" borderId="38" xfId="0" applyNumberFormat="1" applyFont="1" applyFill="1" applyBorder="1" applyAlignment="1">
      <alignment horizontal="center"/>
    </xf>
    <xf numFmtId="4" fontId="8" fillId="32" borderId="53" xfId="0" applyNumberFormat="1" applyFont="1" applyFill="1" applyBorder="1" applyAlignment="1">
      <alignment horizontal="center"/>
    </xf>
    <xf numFmtId="4" fontId="15" fillId="32" borderId="44" xfId="0" applyNumberFormat="1" applyFont="1" applyFill="1" applyBorder="1" applyAlignment="1">
      <alignment horizontal="center"/>
    </xf>
    <xf numFmtId="4" fontId="15" fillId="32" borderId="45" xfId="0" applyNumberFormat="1" applyFont="1" applyFill="1" applyBorder="1" applyAlignment="1">
      <alignment horizontal="center"/>
    </xf>
    <xf numFmtId="4" fontId="15" fillId="32" borderId="46" xfId="0" applyNumberFormat="1" applyFont="1" applyFill="1" applyBorder="1" applyAlignment="1">
      <alignment horizontal="center"/>
    </xf>
    <xf numFmtId="4" fontId="8" fillId="32" borderId="11" xfId="0" applyNumberFormat="1" applyFont="1" applyFill="1" applyBorder="1" applyAlignment="1">
      <alignment horizontal="center"/>
    </xf>
    <xf numFmtId="0" fontId="1" fillId="32" borderId="25" xfId="0" applyFont="1" applyFill="1" applyBorder="1" applyAlignment="1">
      <alignment horizontal="center" vertical="top" wrapText="1"/>
    </xf>
    <xf numFmtId="4" fontId="8" fillId="32" borderId="59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176"/>
  <sheetViews>
    <sheetView tabSelected="1" zoomScalePageLayoutView="0" workbookViewId="0" topLeftCell="K40">
      <selection activeCell="EE43" sqref="EE43"/>
    </sheetView>
  </sheetViews>
  <sheetFormatPr defaultColWidth="0.875" defaultRowHeight="12.75"/>
  <cols>
    <col min="1" max="2" width="1.75390625" style="1" customWidth="1"/>
    <col min="3" max="3" width="0.875" style="1" customWidth="1"/>
    <col min="4" max="4" width="3.75390625" style="1" customWidth="1"/>
    <col min="5" max="10" width="0.875" style="1" customWidth="1"/>
    <col min="11" max="12" width="2.125" style="1" customWidth="1"/>
    <col min="13" max="13" width="0.12890625" style="1" customWidth="1"/>
    <col min="14" max="14" width="0.875" style="1" hidden="1" customWidth="1"/>
    <col min="15" max="15" width="0.875" style="1" customWidth="1"/>
    <col min="16" max="16" width="3.75390625" style="1" customWidth="1"/>
    <col min="17" max="20" width="0.875" style="1" customWidth="1"/>
    <col min="21" max="21" width="1.75390625" style="1" customWidth="1"/>
    <col min="22" max="25" width="0.875" style="1" customWidth="1"/>
    <col min="26" max="26" width="4.00390625" style="1" customWidth="1"/>
    <col min="27" max="28" width="0.875" style="1" customWidth="1"/>
    <col min="29" max="29" width="1.625" style="1" customWidth="1"/>
    <col min="30" max="31" width="0.875" style="1" customWidth="1"/>
    <col min="32" max="32" width="0.37109375" style="1" customWidth="1"/>
    <col min="33" max="33" width="0.875" style="1" hidden="1" customWidth="1"/>
    <col min="34" max="34" width="0.74609375" style="1" hidden="1" customWidth="1"/>
    <col min="35" max="36" width="0.875" style="1" hidden="1" customWidth="1"/>
    <col min="37" max="38" width="0.875" style="1" customWidth="1"/>
    <col min="39" max="39" width="1.75390625" style="1" customWidth="1"/>
    <col min="40" max="40" width="2.125" style="1" customWidth="1"/>
    <col min="41" max="41" width="0.6171875" style="1" customWidth="1"/>
    <col min="42" max="42" width="0.2421875" style="1" customWidth="1"/>
    <col min="43" max="52" width="0.875" style="1" customWidth="1"/>
    <col min="53" max="53" width="3.125" style="1" customWidth="1"/>
    <col min="54" max="54" width="19.75390625" style="1" customWidth="1"/>
    <col min="55" max="55" width="21.375" style="70" hidden="1" customWidth="1"/>
    <col min="56" max="56" width="17.75390625" style="1" hidden="1" customWidth="1"/>
    <col min="57" max="62" width="0.875" style="1" hidden="1" customWidth="1"/>
    <col min="63" max="63" width="0.2421875" style="1" customWidth="1"/>
    <col min="64" max="71" width="0.875" style="1" customWidth="1"/>
    <col min="72" max="72" width="3.875" style="1" customWidth="1"/>
    <col min="73" max="73" width="4.25390625" style="1" customWidth="1"/>
    <col min="74" max="78" width="0.875" style="1" customWidth="1"/>
    <col min="79" max="79" width="2.25390625" style="1" customWidth="1"/>
    <col min="80" max="85" width="0.875" style="1" customWidth="1"/>
    <col min="86" max="86" width="2.25390625" style="1" customWidth="1"/>
    <col min="87" max="134" width="0.875" style="1" customWidth="1"/>
    <col min="135" max="135" width="2.625" style="1" customWidth="1"/>
    <col min="136" max="140" width="0.875" style="1" customWidth="1"/>
    <col min="141" max="141" width="1.75390625" style="1" customWidth="1"/>
    <col min="142" max="142" width="3.625" style="1" customWidth="1"/>
    <col min="143" max="156" width="0.875" style="1" customWidth="1"/>
    <col min="157" max="157" width="1.875" style="1" customWidth="1"/>
    <col min="158" max="160" width="0.875" style="1" customWidth="1"/>
    <col min="161" max="161" width="2.00390625" style="1" customWidth="1"/>
    <col min="162" max="166" width="0.875" style="1" customWidth="1"/>
    <col min="167" max="167" width="1.625" style="1" customWidth="1"/>
    <col min="168" max="16384" width="0.875" style="1" customWidth="1"/>
  </cols>
  <sheetData>
    <row r="1" spans="1:167" ht="15" customHeight="1">
      <c r="A1" s="198" t="s">
        <v>114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198"/>
      <c r="CV1" s="198"/>
      <c r="CW1" s="198"/>
      <c r="CX1" s="198"/>
      <c r="CY1" s="198"/>
      <c r="CZ1" s="198"/>
      <c r="DA1" s="198"/>
      <c r="DB1" s="198"/>
      <c r="DC1" s="198"/>
      <c r="DD1" s="198"/>
      <c r="DE1" s="198"/>
      <c r="DF1" s="198"/>
      <c r="DG1" s="198"/>
      <c r="DH1" s="198"/>
      <c r="DI1" s="198"/>
      <c r="DJ1" s="198"/>
      <c r="DK1" s="198"/>
      <c r="DL1" s="198"/>
      <c r="DM1" s="198"/>
      <c r="DN1" s="198"/>
      <c r="DO1" s="198"/>
      <c r="DP1" s="198"/>
      <c r="DQ1" s="198"/>
      <c r="DR1" s="198"/>
      <c r="DS1" s="198"/>
      <c r="DT1" s="198"/>
      <c r="DU1" s="198"/>
      <c r="DV1" s="198"/>
      <c r="DW1" s="198"/>
      <c r="DX1" s="198"/>
      <c r="DY1" s="198"/>
      <c r="DZ1" s="198"/>
      <c r="EA1" s="198"/>
      <c r="EB1" s="198"/>
      <c r="EC1" s="198"/>
      <c r="ED1" s="198"/>
      <c r="EE1" s="198"/>
      <c r="EF1" s="198"/>
      <c r="EG1" s="198"/>
      <c r="EH1" s="198"/>
      <c r="EI1" s="198"/>
      <c r="EJ1" s="198"/>
      <c r="EK1" s="198"/>
      <c r="EL1" s="198"/>
      <c r="EM1" s="198"/>
      <c r="EN1" s="198"/>
      <c r="EO1" s="198"/>
      <c r="EP1" s="198"/>
      <c r="EQ1" s="198"/>
      <c r="ER1" s="198"/>
      <c r="ES1" s="198"/>
      <c r="ET1" s="198"/>
      <c r="EU1" s="194"/>
      <c r="EV1" s="194"/>
      <c r="EW1" s="194"/>
      <c r="EX1" s="194"/>
      <c r="EY1" s="194"/>
      <c r="EZ1" s="194"/>
      <c r="FA1" s="194"/>
      <c r="FB1" s="194"/>
      <c r="FC1" s="194"/>
      <c r="FD1" s="194"/>
      <c r="FE1" s="194"/>
      <c r="FF1" s="194"/>
      <c r="FG1" s="194"/>
      <c r="FH1" s="194"/>
      <c r="FI1" s="194"/>
      <c r="FJ1" s="194"/>
      <c r="FK1" s="194"/>
    </row>
    <row r="2" spans="1:167" ht="15" customHeight="1">
      <c r="A2" s="198" t="s">
        <v>115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8"/>
      <c r="DA2" s="198"/>
      <c r="DB2" s="198"/>
      <c r="DC2" s="198"/>
      <c r="DD2" s="198"/>
      <c r="DE2" s="198"/>
      <c r="DF2" s="198"/>
      <c r="DG2" s="198"/>
      <c r="DH2" s="198"/>
      <c r="DI2" s="198"/>
      <c r="DJ2" s="198"/>
      <c r="DK2" s="198"/>
      <c r="DL2" s="198"/>
      <c r="DM2" s="198"/>
      <c r="DN2" s="198"/>
      <c r="DO2" s="198"/>
      <c r="DP2" s="198"/>
      <c r="DQ2" s="198"/>
      <c r="DR2" s="198"/>
      <c r="DS2" s="198"/>
      <c r="DT2" s="198"/>
      <c r="DU2" s="198"/>
      <c r="DV2" s="198"/>
      <c r="DW2" s="198"/>
      <c r="DX2" s="198"/>
      <c r="DY2" s="198"/>
      <c r="DZ2" s="198"/>
      <c r="EA2" s="198"/>
      <c r="EB2" s="198"/>
      <c r="EC2" s="198"/>
      <c r="ED2" s="198"/>
      <c r="EE2" s="198"/>
      <c r="EF2" s="198"/>
      <c r="EG2" s="198"/>
      <c r="EH2" s="198"/>
      <c r="EI2" s="198"/>
      <c r="EJ2" s="198"/>
      <c r="EK2" s="198"/>
      <c r="EL2" s="198"/>
      <c r="EM2" s="198"/>
      <c r="EN2" s="198"/>
      <c r="EO2" s="198"/>
      <c r="EP2" s="198"/>
      <c r="EQ2" s="198"/>
      <c r="ER2" s="198"/>
      <c r="ES2" s="198"/>
      <c r="ET2" s="198"/>
      <c r="EU2" s="194"/>
      <c r="EV2" s="194"/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94"/>
      <c r="FH2" s="194"/>
      <c r="FI2" s="194"/>
      <c r="FJ2" s="194"/>
      <c r="FK2" s="194"/>
    </row>
    <row r="3" spans="1:167" ht="15" customHeight="1">
      <c r="A3" s="198" t="s">
        <v>116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/>
      <c r="CP3" s="198"/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  <c r="DB3" s="198"/>
      <c r="DC3" s="198"/>
      <c r="DD3" s="198"/>
      <c r="DE3" s="198"/>
      <c r="DF3" s="198"/>
      <c r="DG3" s="198"/>
      <c r="DH3" s="198"/>
      <c r="DI3" s="198"/>
      <c r="DJ3" s="198"/>
      <c r="DK3" s="198"/>
      <c r="DL3" s="198"/>
      <c r="DM3" s="198"/>
      <c r="DN3" s="198"/>
      <c r="DO3" s="198"/>
      <c r="DP3" s="198"/>
      <c r="DQ3" s="198"/>
      <c r="DR3" s="198"/>
      <c r="DS3" s="198"/>
      <c r="DT3" s="198"/>
      <c r="DU3" s="198"/>
      <c r="DV3" s="198"/>
      <c r="DW3" s="198"/>
      <c r="DX3" s="198"/>
      <c r="DY3" s="198"/>
      <c r="DZ3" s="198"/>
      <c r="EA3" s="198"/>
      <c r="EB3" s="198"/>
      <c r="EC3" s="198"/>
      <c r="ED3" s="198"/>
      <c r="EE3" s="198"/>
      <c r="EF3" s="198"/>
      <c r="EG3" s="198"/>
      <c r="EH3" s="198"/>
      <c r="EI3" s="198"/>
      <c r="EJ3" s="198"/>
      <c r="EK3" s="198"/>
      <c r="EL3" s="198"/>
      <c r="EM3" s="198"/>
      <c r="EN3" s="198"/>
      <c r="EO3" s="198"/>
      <c r="EP3" s="198"/>
      <c r="EQ3" s="198"/>
      <c r="ER3" s="198"/>
      <c r="ES3" s="198"/>
      <c r="ET3" s="19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</row>
    <row r="4" spans="1:167" ht="15" customHeight="1">
      <c r="A4" s="198" t="s">
        <v>117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/>
      <c r="CX4" s="198"/>
      <c r="CY4" s="198"/>
      <c r="CZ4" s="198"/>
      <c r="DA4" s="198"/>
      <c r="DB4" s="198"/>
      <c r="DC4" s="198"/>
      <c r="DD4" s="198"/>
      <c r="DE4" s="198"/>
      <c r="DF4" s="198"/>
      <c r="DG4" s="198"/>
      <c r="DH4" s="198"/>
      <c r="DI4" s="198"/>
      <c r="DJ4" s="198"/>
      <c r="DK4" s="198"/>
      <c r="DL4" s="198"/>
      <c r="DM4" s="198"/>
      <c r="DN4" s="198"/>
      <c r="DO4" s="198"/>
      <c r="DP4" s="198"/>
      <c r="DQ4" s="198"/>
      <c r="DR4" s="198"/>
      <c r="DS4" s="198"/>
      <c r="DT4" s="198"/>
      <c r="DU4" s="198"/>
      <c r="DV4" s="198"/>
      <c r="DW4" s="198"/>
      <c r="DX4" s="198"/>
      <c r="DY4" s="198"/>
      <c r="DZ4" s="198"/>
      <c r="EA4" s="198"/>
      <c r="EB4" s="198"/>
      <c r="EC4" s="198"/>
      <c r="ED4" s="198"/>
      <c r="EE4" s="198"/>
      <c r="EF4" s="198"/>
      <c r="EG4" s="198"/>
      <c r="EH4" s="198"/>
      <c r="EI4" s="198"/>
      <c r="EJ4" s="198"/>
      <c r="EK4" s="198"/>
      <c r="EL4" s="198"/>
      <c r="EM4" s="198"/>
      <c r="EN4" s="198"/>
      <c r="EO4" s="198"/>
      <c r="EP4" s="198"/>
      <c r="EQ4" s="198"/>
      <c r="ER4" s="198"/>
      <c r="ES4" s="198"/>
      <c r="ET4" s="199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</row>
    <row r="5" spans="1:167" ht="4.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</row>
    <row r="6" spans="148:167" ht="15" customHeight="1">
      <c r="ER6" s="2" t="s">
        <v>1</v>
      </c>
      <c r="EU6" s="195" t="s">
        <v>22</v>
      </c>
      <c r="EV6" s="196"/>
      <c r="EW6" s="196"/>
      <c r="EX6" s="196"/>
      <c r="EY6" s="196"/>
      <c r="EZ6" s="196"/>
      <c r="FA6" s="196"/>
      <c r="FB6" s="196"/>
      <c r="FC6" s="196"/>
      <c r="FD6" s="196"/>
      <c r="FE6" s="196"/>
      <c r="FF6" s="196"/>
      <c r="FG6" s="196"/>
      <c r="FH6" s="196"/>
      <c r="FI6" s="196"/>
      <c r="FJ6" s="196"/>
      <c r="FK6" s="197"/>
    </row>
    <row r="7" spans="54:167" ht="15" customHeight="1">
      <c r="BB7" s="2" t="s">
        <v>133</v>
      </c>
      <c r="BI7" s="2" t="s">
        <v>2</v>
      </c>
      <c r="BK7" s="172" t="s">
        <v>301</v>
      </c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4">
        <v>201</v>
      </c>
      <c r="CG7" s="174"/>
      <c r="CH7" s="174"/>
      <c r="CI7" s="174"/>
      <c r="CJ7" s="174"/>
      <c r="CK7" s="173">
        <v>6</v>
      </c>
      <c r="CL7" s="173"/>
      <c r="CN7" s="1" t="s">
        <v>3</v>
      </c>
      <c r="ER7" s="2" t="s">
        <v>0</v>
      </c>
      <c r="EU7" s="151" t="s">
        <v>302</v>
      </c>
      <c r="EV7" s="152"/>
      <c r="EW7" s="152"/>
      <c r="EX7" s="152"/>
      <c r="EY7" s="152"/>
      <c r="EZ7" s="152"/>
      <c r="FA7" s="152"/>
      <c r="FB7" s="152"/>
      <c r="FC7" s="152"/>
      <c r="FD7" s="152"/>
      <c r="FE7" s="152"/>
      <c r="FF7" s="152"/>
      <c r="FG7" s="152"/>
      <c r="FH7" s="152"/>
      <c r="FI7" s="152"/>
      <c r="FJ7" s="152"/>
      <c r="FK7" s="153"/>
    </row>
    <row r="8" spans="1:167" ht="46.5" customHeight="1">
      <c r="A8" s="154" t="s">
        <v>58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71"/>
      <c r="BD8" s="9"/>
      <c r="BE8" s="9"/>
      <c r="BF8" s="9"/>
      <c r="BG8" s="9"/>
      <c r="BH8" s="9"/>
      <c r="BI8" s="9"/>
      <c r="BJ8" s="9"/>
      <c r="BK8" s="9"/>
      <c r="BL8" s="9"/>
      <c r="BM8" s="9"/>
      <c r="BN8" s="206" t="s">
        <v>68</v>
      </c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DV8" s="207"/>
      <c r="DW8" s="207"/>
      <c r="DX8" s="207"/>
      <c r="DY8" s="207"/>
      <c r="DZ8" s="207"/>
      <c r="EA8" s="207"/>
      <c r="EB8" s="207"/>
      <c r="EC8" s="207"/>
      <c r="ED8" s="207"/>
      <c r="ER8" s="2" t="s">
        <v>11</v>
      </c>
      <c r="EU8" s="208" t="s">
        <v>59</v>
      </c>
      <c r="EV8" s="209"/>
      <c r="EW8" s="209"/>
      <c r="EX8" s="209"/>
      <c r="EY8" s="209"/>
      <c r="EZ8" s="209"/>
      <c r="FA8" s="209"/>
      <c r="FB8" s="209"/>
      <c r="FC8" s="209"/>
      <c r="FD8" s="209"/>
      <c r="FE8" s="209"/>
      <c r="FF8" s="209"/>
      <c r="FG8" s="209"/>
      <c r="FH8" s="209"/>
      <c r="FI8" s="209"/>
      <c r="FJ8" s="209"/>
      <c r="FK8" s="210"/>
    </row>
    <row r="9" spans="1:167" ht="15" customHeight="1">
      <c r="A9" s="1" t="s">
        <v>4</v>
      </c>
      <c r="V9" s="172" t="s">
        <v>69</v>
      </c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72"/>
      <c r="DW9" s="172"/>
      <c r="DX9" s="172"/>
      <c r="DY9" s="172"/>
      <c r="DZ9" s="172"/>
      <c r="EA9" s="172"/>
      <c r="EB9" s="172"/>
      <c r="EC9" s="172"/>
      <c r="EH9" s="213" t="s">
        <v>52</v>
      </c>
      <c r="EI9" s="212"/>
      <c r="EJ9" s="212"/>
      <c r="EK9" s="212"/>
      <c r="EL9" s="212"/>
      <c r="EM9" s="212"/>
      <c r="EN9" s="212"/>
      <c r="EO9" s="212"/>
      <c r="EP9" s="212"/>
      <c r="EQ9" s="212"/>
      <c r="ER9" s="212"/>
      <c r="EU9" s="151" t="s">
        <v>60</v>
      </c>
      <c r="EV9" s="152"/>
      <c r="EW9" s="152"/>
      <c r="EX9" s="152"/>
      <c r="EY9" s="152"/>
      <c r="EZ9" s="152"/>
      <c r="FA9" s="152"/>
      <c r="FB9" s="152"/>
      <c r="FC9" s="152"/>
      <c r="FD9" s="152"/>
      <c r="FE9" s="152"/>
      <c r="FF9" s="152"/>
      <c r="FG9" s="152"/>
      <c r="FH9" s="152"/>
      <c r="FI9" s="152"/>
      <c r="FJ9" s="152"/>
      <c r="FK9" s="153"/>
    </row>
    <row r="10" spans="1:167" ht="15" customHeight="1">
      <c r="A10" s="1" t="s">
        <v>54</v>
      </c>
      <c r="P10" s="214" t="s">
        <v>156</v>
      </c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  <c r="EB10" s="214"/>
      <c r="EC10" s="214"/>
      <c r="ED10" s="214"/>
      <c r="EH10" s="211" t="s">
        <v>135</v>
      </c>
      <c r="EI10" s="212"/>
      <c r="EJ10" s="212"/>
      <c r="EK10" s="212"/>
      <c r="EL10" s="212"/>
      <c r="EM10" s="212"/>
      <c r="EN10" s="212"/>
      <c r="EO10" s="212"/>
      <c r="EP10" s="212"/>
      <c r="EQ10" s="212"/>
      <c r="ER10" s="212"/>
      <c r="ES10" s="5"/>
      <c r="EU10" s="151" t="s">
        <v>125</v>
      </c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  <c r="FF10" s="152"/>
      <c r="FG10" s="152"/>
      <c r="FH10" s="152"/>
      <c r="FI10" s="152"/>
      <c r="FJ10" s="152"/>
      <c r="FK10" s="153"/>
    </row>
    <row r="11" spans="16:167" ht="15" customHeight="1"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H11" s="33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5"/>
      <c r="EU11" s="151" t="s">
        <v>48</v>
      </c>
      <c r="EV11" s="152"/>
      <c r="EW11" s="152"/>
      <c r="EX11" s="152"/>
      <c r="EY11" s="152"/>
      <c r="EZ11" s="152"/>
      <c r="FA11" s="152"/>
      <c r="FB11" s="152"/>
      <c r="FC11" s="152"/>
      <c r="FD11" s="152"/>
      <c r="FE11" s="152"/>
      <c r="FF11" s="152"/>
      <c r="FG11" s="152"/>
      <c r="FH11" s="152"/>
      <c r="FI11" s="152"/>
      <c r="FJ11" s="152"/>
      <c r="FK11" s="153"/>
    </row>
    <row r="12" spans="1:167" ht="15.75" customHeight="1" thickBot="1">
      <c r="A12" s="1" t="s">
        <v>5</v>
      </c>
      <c r="ER12" s="2" t="s">
        <v>6</v>
      </c>
      <c r="EU12" s="157">
        <v>383</v>
      </c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9"/>
    </row>
    <row r="13" ht="6" customHeight="1" hidden="1"/>
    <row r="14" spans="1:167" ht="14.25" customHeight="1">
      <c r="A14" s="198" t="s">
        <v>12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M14" s="198"/>
      <c r="EN14" s="198"/>
      <c r="EO14" s="198"/>
      <c r="EP14" s="198"/>
      <c r="EQ14" s="198"/>
      <c r="ER14" s="198"/>
      <c r="ES14" s="198"/>
      <c r="ET14" s="198"/>
      <c r="EU14" s="198"/>
      <c r="EV14" s="198"/>
      <c r="EW14" s="198"/>
      <c r="EX14" s="198"/>
      <c r="EY14" s="198"/>
      <c r="EZ14" s="198"/>
      <c r="FA14" s="198"/>
      <c r="FB14" s="198"/>
      <c r="FC14" s="198"/>
      <c r="FD14" s="198"/>
      <c r="FE14" s="198"/>
      <c r="FF14" s="198"/>
      <c r="FG14" s="198"/>
      <c r="FH14" s="198"/>
      <c r="FI14" s="198"/>
      <c r="FJ14" s="198"/>
      <c r="FK14" s="198"/>
    </row>
    <row r="15" ht="3.75" customHeight="1" thickBot="1"/>
    <row r="16" spans="1:167" ht="11.25" customHeight="1">
      <c r="A16" s="188" t="s">
        <v>7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 t="s">
        <v>15</v>
      </c>
      <c r="AO16" s="189"/>
      <c r="AP16" s="189"/>
      <c r="AQ16" s="189"/>
      <c r="AR16" s="189"/>
      <c r="AS16" s="189"/>
      <c r="AT16" s="163" t="s">
        <v>49</v>
      </c>
      <c r="AU16" s="164"/>
      <c r="AV16" s="164"/>
      <c r="AW16" s="164"/>
      <c r="AX16" s="164"/>
      <c r="AY16" s="164"/>
      <c r="AZ16" s="164"/>
      <c r="BA16" s="164"/>
      <c r="BB16" s="165"/>
      <c r="BC16" s="12"/>
      <c r="BD16" s="12"/>
      <c r="BE16" s="12"/>
      <c r="BF16" s="12"/>
      <c r="BG16" s="12"/>
      <c r="BH16" s="12"/>
      <c r="BI16" s="12"/>
      <c r="BJ16" s="12"/>
      <c r="BK16" s="12" t="s">
        <v>50</v>
      </c>
      <c r="BL16" s="163" t="s">
        <v>55</v>
      </c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5"/>
      <c r="CG16" s="203" t="s">
        <v>16</v>
      </c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4"/>
      <c r="DG16" s="204"/>
      <c r="DH16" s="204"/>
      <c r="DI16" s="204"/>
      <c r="DJ16" s="204"/>
      <c r="DK16" s="204"/>
      <c r="DL16" s="204"/>
      <c r="DM16" s="204"/>
      <c r="DN16" s="204"/>
      <c r="DO16" s="204"/>
      <c r="DP16" s="204"/>
      <c r="DQ16" s="204"/>
      <c r="DR16" s="204"/>
      <c r="DS16" s="204"/>
      <c r="DT16" s="204"/>
      <c r="DU16" s="204"/>
      <c r="DV16" s="204"/>
      <c r="DW16" s="204"/>
      <c r="DX16" s="204"/>
      <c r="DY16" s="204"/>
      <c r="DZ16" s="204"/>
      <c r="EA16" s="204"/>
      <c r="EB16" s="204"/>
      <c r="EC16" s="204"/>
      <c r="ED16" s="204"/>
      <c r="EE16" s="204"/>
      <c r="EF16" s="204"/>
      <c r="EG16" s="204"/>
      <c r="EH16" s="204"/>
      <c r="EI16" s="204"/>
      <c r="EJ16" s="204"/>
      <c r="EK16" s="204"/>
      <c r="EL16" s="204"/>
      <c r="EM16" s="204"/>
      <c r="EN16" s="204"/>
      <c r="EO16" s="204"/>
      <c r="EP16" s="204"/>
      <c r="EQ16" s="204"/>
      <c r="ER16" s="204"/>
      <c r="ES16" s="204"/>
      <c r="ET16" s="205"/>
      <c r="EU16" s="189" t="s">
        <v>20</v>
      </c>
      <c r="EV16" s="189"/>
      <c r="EW16" s="189"/>
      <c r="EX16" s="189"/>
      <c r="EY16" s="189"/>
      <c r="EZ16" s="189"/>
      <c r="FA16" s="189"/>
      <c r="FB16" s="189"/>
      <c r="FC16" s="189"/>
      <c r="FD16" s="189"/>
      <c r="FE16" s="189"/>
      <c r="FF16" s="189"/>
      <c r="FG16" s="189"/>
      <c r="FH16" s="189"/>
      <c r="FI16" s="189"/>
      <c r="FJ16" s="189"/>
      <c r="FK16" s="192"/>
    </row>
    <row r="17" spans="1:167" ht="39.7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66"/>
      <c r="AU17" s="167"/>
      <c r="AV17" s="167"/>
      <c r="AW17" s="167"/>
      <c r="AX17" s="167"/>
      <c r="AY17" s="167"/>
      <c r="AZ17" s="167"/>
      <c r="BA17" s="167"/>
      <c r="BB17" s="168"/>
      <c r="BC17" s="10"/>
      <c r="BD17" s="10"/>
      <c r="BE17" s="10"/>
      <c r="BF17" s="10"/>
      <c r="BG17" s="10"/>
      <c r="BH17" s="10"/>
      <c r="BI17" s="10"/>
      <c r="BJ17" s="10"/>
      <c r="BK17" s="10"/>
      <c r="BL17" s="166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8"/>
      <c r="CG17" s="170" t="s">
        <v>51</v>
      </c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1"/>
      <c r="CX17" s="169" t="s">
        <v>17</v>
      </c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1"/>
      <c r="DO17" s="169" t="s">
        <v>18</v>
      </c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70"/>
      <c r="EB17" s="170"/>
      <c r="EC17" s="170"/>
      <c r="ED17" s="170"/>
      <c r="EE17" s="171"/>
      <c r="EF17" s="169" t="s">
        <v>19</v>
      </c>
      <c r="EG17" s="170"/>
      <c r="EH17" s="170"/>
      <c r="EI17" s="170"/>
      <c r="EJ17" s="170"/>
      <c r="EK17" s="170"/>
      <c r="EL17" s="170"/>
      <c r="EM17" s="170"/>
      <c r="EN17" s="170"/>
      <c r="EO17" s="170"/>
      <c r="EP17" s="170"/>
      <c r="EQ17" s="170"/>
      <c r="ER17" s="170"/>
      <c r="ES17" s="170"/>
      <c r="ET17" s="17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3"/>
    </row>
    <row r="18" spans="1:167" ht="12" thickBot="1">
      <c r="A18" s="200">
        <v>1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2"/>
      <c r="AN18" s="175">
        <v>2</v>
      </c>
      <c r="AO18" s="176"/>
      <c r="AP18" s="176"/>
      <c r="AQ18" s="176"/>
      <c r="AR18" s="176"/>
      <c r="AS18" s="177"/>
      <c r="AT18" s="175">
        <v>3</v>
      </c>
      <c r="AU18" s="176"/>
      <c r="AV18" s="176"/>
      <c r="AW18" s="176"/>
      <c r="AX18" s="176"/>
      <c r="AY18" s="176"/>
      <c r="AZ18" s="176"/>
      <c r="BA18" s="176"/>
      <c r="BB18" s="177"/>
      <c r="BC18" s="11"/>
      <c r="BD18" s="11"/>
      <c r="BE18" s="11"/>
      <c r="BF18" s="11"/>
      <c r="BG18" s="11"/>
      <c r="BH18" s="11"/>
      <c r="BI18" s="11"/>
      <c r="BJ18" s="11"/>
      <c r="BK18" s="11">
        <v>4</v>
      </c>
      <c r="BL18" s="175">
        <v>4</v>
      </c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7"/>
      <c r="CG18" s="175">
        <v>5</v>
      </c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7"/>
      <c r="CX18" s="175">
        <v>6</v>
      </c>
      <c r="CY18" s="176"/>
      <c r="CZ18" s="176"/>
      <c r="DA18" s="176"/>
      <c r="DB18" s="176"/>
      <c r="DC18" s="176"/>
      <c r="DD18" s="176"/>
      <c r="DE18" s="176"/>
      <c r="DF18" s="176"/>
      <c r="DG18" s="176"/>
      <c r="DH18" s="176"/>
      <c r="DI18" s="176"/>
      <c r="DJ18" s="176"/>
      <c r="DK18" s="176"/>
      <c r="DL18" s="176"/>
      <c r="DM18" s="176"/>
      <c r="DN18" s="177"/>
      <c r="DO18" s="175">
        <v>7</v>
      </c>
      <c r="DP18" s="176"/>
      <c r="DQ18" s="176"/>
      <c r="DR18" s="176"/>
      <c r="DS18" s="176"/>
      <c r="DT18" s="176"/>
      <c r="DU18" s="176"/>
      <c r="DV18" s="176"/>
      <c r="DW18" s="176"/>
      <c r="DX18" s="176"/>
      <c r="DY18" s="176"/>
      <c r="DZ18" s="176"/>
      <c r="EA18" s="176"/>
      <c r="EB18" s="176"/>
      <c r="EC18" s="176"/>
      <c r="ED18" s="176"/>
      <c r="EE18" s="177"/>
      <c r="EF18" s="175">
        <v>8</v>
      </c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7"/>
      <c r="EU18" s="160">
        <v>9</v>
      </c>
      <c r="EV18" s="160"/>
      <c r="EW18" s="160"/>
      <c r="EX18" s="160"/>
      <c r="EY18" s="160"/>
      <c r="EZ18" s="160"/>
      <c r="FA18" s="160"/>
      <c r="FB18" s="160"/>
      <c r="FC18" s="160"/>
      <c r="FD18" s="160"/>
      <c r="FE18" s="160"/>
      <c r="FF18" s="160"/>
      <c r="FG18" s="160"/>
      <c r="FH18" s="160"/>
      <c r="FI18" s="160"/>
      <c r="FJ18" s="160"/>
      <c r="FK18" s="161"/>
    </row>
    <row r="19" spans="1:167" ht="19.5" customHeight="1">
      <c r="A19" s="178" t="s">
        <v>13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83" t="s">
        <v>23</v>
      </c>
      <c r="AO19" s="184"/>
      <c r="AP19" s="184"/>
      <c r="AQ19" s="184"/>
      <c r="AR19" s="184"/>
      <c r="AS19" s="184"/>
      <c r="AT19" s="180" t="s">
        <v>47</v>
      </c>
      <c r="AU19" s="181"/>
      <c r="AV19" s="181"/>
      <c r="AW19" s="181"/>
      <c r="AX19" s="181"/>
      <c r="AY19" s="181"/>
      <c r="AZ19" s="181"/>
      <c r="BA19" s="181"/>
      <c r="BB19" s="182"/>
      <c r="BC19" s="41"/>
      <c r="BD19" s="41"/>
      <c r="BE19" s="41"/>
      <c r="BF19" s="41"/>
      <c r="BG19" s="41"/>
      <c r="BH19" s="41"/>
      <c r="BI19" s="41"/>
      <c r="BJ19" s="41"/>
      <c r="BK19" s="41">
        <f>-CG19</f>
        <v>-149013380.79</v>
      </c>
      <c r="BL19" s="185">
        <f>BL27+BL28+BL31+BL34+BL36+BL37+BL38+BL26</f>
        <v>265014800</v>
      </c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7"/>
      <c r="CG19" s="162">
        <f>SUM(CG20:CW39)</f>
        <v>149013380.79</v>
      </c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 t="s">
        <v>48</v>
      </c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 t="s">
        <v>48</v>
      </c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>
        <f>SUM(EF26:ET38)</f>
        <v>148967360.45</v>
      </c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2"/>
      <c r="ES19" s="162"/>
      <c r="ET19" s="162"/>
      <c r="EU19" s="216">
        <f>BL19-CG19</f>
        <v>116001419.21000001</v>
      </c>
      <c r="EV19" s="216"/>
      <c r="EW19" s="216"/>
      <c r="EX19" s="216"/>
      <c r="EY19" s="216"/>
      <c r="EZ19" s="216"/>
      <c r="FA19" s="216"/>
      <c r="FB19" s="216"/>
      <c r="FC19" s="216"/>
      <c r="FD19" s="216"/>
      <c r="FE19" s="216"/>
      <c r="FF19" s="216"/>
      <c r="FG19" s="216"/>
      <c r="FH19" s="216"/>
      <c r="FI19" s="216"/>
      <c r="FJ19" s="216"/>
      <c r="FK19" s="217"/>
    </row>
    <row r="20" spans="1:167" ht="19.5" customHeight="1" hidden="1">
      <c r="A20" s="112" t="s">
        <v>104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4"/>
      <c r="AN20" s="115" t="s">
        <v>23</v>
      </c>
      <c r="AO20" s="116"/>
      <c r="AP20" s="116"/>
      <c r="AQ20" s="116"/>
      <c r="AR20" s="116"/>
      <c r="AS20" s="116"/>
      <c r="AT20" s="123" t="s">
        <v>103</v>
      </c>
      <c r="AU20" s="118"/>
      <c r="AV20" s="118"/>
      <c r="AW20" s="118"/>
      <c r="AX20" s="118"/>
      <c r="AY20" s="118"/>
      <c r="AZ20" s="118"/>
      <c r="BA20" s="118"/>
      <c r="BB20" s="119"/>
      <c r="BC20" s="23"/>
      <c r="BD20" s="23"/>
      <c r="BE20" s="23"/>
      <c r="BF20" s="23"/>
      <c r="BG20" s="23"/>
      <c r="BH20" s="23"/>
      <c r="BI20" s="23"/>
      <c r="BJ20" s="23"/>
      <c r="BK20" s="25" t="s">
        <v>48</v>
      </c>
      <c r="BL20" s="148">
        <v>0</v>
      </c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50"/>
      <c r="CG20" s="156">
        <v>0</v>
      </c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 t="s">
        <v>48</v>
      </c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6"/>
      <c r="DN20" s="156"/>
      <c r="DO20" s="156" t="s">
        <v>48</v>
      </c>
      <c r="DP20" s="156"/>
      <c r="DQ20" s="156"/>
      <c r="DR20" s="156"/>
      <c r="DS20" s="156"/>
      <c r="DT20" s="156"/>
      <c r="DU20" s="156"/>
      <c r="DV20" s="156"/>
      <c r="DW20" s="156"/>
      <c r="DX20" s="156"/>
      <c r="DY20" s="156"/>
      <c r="DZ20" s="156"/>
      <c r="EA20" s="156"/>
      <c r="EB20" s="156"/>
      <c r="EC20" s="156"/>
      <c r="ED20" s="156"/>
      <c r="EE20" s="156"/>
      <c r="EF20" s="156">
        <f>CG20</f>
        <v>0</v>
      </c>
      <c r="EG20" s="156"/>
      <c r="EH20" s="156"/>
      <c r="EI20" s="156"/>
      <c r="EJ20" s="156"/>
      <c r="EK20" s="156"/>
      <c r="EL20" s="156"/>
      <c r="EM20" s="156"/>
      <c r="EN20" s="156"/>
      <c r="EO20" s="156"/>
      <c r="EP20" s="156"/>
      <c r="EQ20" s="156"/>
      <c r="ER20" s="156"/>
      <c r="ES20" s="156"/>
      <c r="ET20" s="156"/>
      <c r="EU20" s="156">
        <f aca="true" t="shared" si="0" ref="EU20:EU26">BL20-CG20</f>
        <v>0</v>
      </c>
      <c r="EV20" s="156"/>
      <c r="EW20" s="156"/>
      <c r="EX20" s="156"/>
      <c r="EY20" s="156"/>
      <c r="EZ20" s="156"/>
      <c r="FA20" s="156"/>
      <c r="FB20" s="156"/>
      <c r="FC20" s="156"/>
      <c r="FD20" s="156"/>
      <c r="FE20" s="156"/>
      <c r="FF20" s="156"/>
      <c r="FG20" s="156"/>
      <c r="FH20" s="156"/>
      <c r="FI20" s="156"/>
      <c r="FJ20" s="156"/>
      <c r="FK20" s="215"/>
    </row>
    <row r="21" spans="1:167" ht="38.25" customHeight="1">
      <c r="A21" s="112" t="s">
        <v>107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4"/>
      <c r="AN21" s="115" t="s">
        <v>23</v>
      </c>
      <c r="AO21" s="116"/>
      <c r="AP21" s="116"/>
      <c r="AQ21" s="116"/>
      <c r="AR21" s="116"/>
      <c r="AS21" s="116"/>
      <c r="AT21" s="123" t="s">
        <v>108</v>
      </c>
      <c r="AU21" s="118"/>
      <c r="AV21" s="118"/>
      <c r="AW21" s="118"/>
      <c r="AX21" s="118"/>
      <c r="AY21" s="118"/>
      <c r="AZ21" s="118"/>
      <c r="BA21" s="118"/>
      <c r="BB21" s="119"/>
      <c r="BC21" s="23"/>
      <c r="BD21" s="23"/>
      <c r="BE21" s="23"/>
      <c r="BF21" s="23"/>
      <c r="BG21" s="23"/>
      <c r="BH21" s="23"/>
      <c r="BI21" s="23"/>
      <c r="BJ21" s="23"/>
      <c r="BK21" s="25" t="s">
        <v>48</v>
      </c>
      <c r="BL21" s="148">
        <v>0</v>
      </c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50"/>
      <c r="CG21" s="156">
        <v>46020.34</v>
      </c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 t="s">
        <v>48</v>
      </c>
      <c r="CY21" s="156"/>
      <c r="CZ21" s="156"/>
      <c r="DA21" s="156"/>
      <c r="DB21" s="156"/>
      <c r="DC21" s="156"/>
      <c r="DD21" s="156"/>
      <c r="DE21" s="156"/>
      <c r="DF21" s="156"/>
      <c r="DG21" s="156"/>
      <c r="DH21" s="156"/>
      <c r="DI21" s="156"/>
      <c r="DJ21" s="156"/>
      <c r="DK21" s="156"/>
      <c r="DL21" s="156"/>
      <c r="DM21" s="156"/>
      <c r="DN21" s="156"/>
      <c r="DO21" s="156" t="s">
        <v>48</v>
      </c>
      <c r="DP21" s="156"/>
      <c r="DQ21" s="156"/>
      <c r="DR21" s="156"/>
      <c r="DS21" s="156"/>
      <c r="DT21" s="156"/>
      <c r="DU21" s="156"/>
      <c r="DV21" s="156"/>
      <c r="DW21" s="156"/>
      <c r="DX21" s="156"/>
      <c r="DY21" s="156"/>
      <c r="DZ21" s="156"/>
      <c r="EA21" s="156"/>
      <c r="EB21" s="156"/>
      <c r="EC21" s="156"/>
      <c r="ED21" s="156"/>
      <c r="EE21" s="156"/>
      <c r="EF21" s="156">
        <f>CG21</f>
        <v>46020.34</v>
      </c>
      <c r="EG21" s="156"/>
      <c r="EH21" s="156"/>
      <c r="EI21" s="156"/>
      <c r="EJ21" s="156"/>
      <c r="EK21" s="156"/>
      <c r="EL21" s="156"/>
      <c r="EM21" s="156"/>
      <c r="EN21" s="156"/>
      <c r="EO21" s="156"/>
      <c r="EP21" s="156"/>
      <c r="EQ21" s="156"/>
      <c r="ER21" s="156"/>
      <c r="ES21" s="156"/>
      <c r="ET21" s="156"/>
      <c r="EU21" s="156">
        <f t="shared" si="0"/>
        <v>-46020.34</v>
      </c>
      <c r="EV21" s="156"/>
      <c r="EW21" s="156"/>
      <c r="EX21" s="156"/>
      <c r="EY21" s="156"/>
      <c r="EZ21" s="156"/>
      <c r="FA21" s="156"/>
      <c r="FB21" s="156"/>
      <c r="FC21" s="156"/>
      <c r="FD21" s="156"/>
      <c r="FE21" s="156"/>
      <c r="FF21" s="156"/>
      <c r="FG21" s="156"/>
      <c r="FH21" s="156"/>
      <c r="FI21" s="156"/>
      <c r="FJ21" s="156"/>
      <c r="FK21" s="215"/>
    </row>
    <row r="22" spans="1:167" ht="19.5" customHeight="1" hidden="1">
      <c r="A22" s="112" t="s">
        <v>110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4"/>
      <c r="AN22" s="115" t="s">
        <v>23</v>
      </c>
      <c r="AO22" s="116"/>
      <c r="AP22" s="116"/>
      <c r="AQ22" s="116"/>
      <c r="AR22" s="116"/>
      <c r="AS22" s="116"/>
      <c r="AT22" s="123" t="s">
        <v>109</v>
      </c>
      <c r="AU22" s="118"/>
      <c r="AV22" s="118"/>
      <c r="AW22" s="118"/>
      <c r="AX22" s="118"/>
      <c r="AY22" s="118"/>
      <c r="AZ22" s="118"/>
      <c r="BA22" s="118"/>
      <c r="BB22" s="119"/>
      <c r="BC22" s="23"/>
      <c r="BD22" s="23"/>
      <c r="BE22" s="23"/>
      <c r="BF22" s="23"/>
      <c r="BG22" s="23"/>
      <c r="BH22" s="23"/>
      <c r="BI22" s="23"/>
      <c r="BJ22" s="23"/>
      <c r="BK22" s="25" t="s">
        <v>48</v>
      </c>
      <c r="BL22" s="148">
        <v>0</v>
      </c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50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 t="s">
        <v>48</v>
      </c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 t="s">
        <v>48</v>
      </c>
      <c r="DP22" s="156"/>
      <c r="DQ22" s="156"/>
      <c r="DR22" s="156"/>
      <c r="DS22" s="156"/>
      <c r="DT22" s="156"/>
      <c r="DU22" s="156"/>
      <c r="DV22" s="156"/>
      <c r="DW22" s="156"/>
      <c r="DX22" s="156"/>
      <c r="DY22" s="156"/>
      <c r="DZ22" s="156"/>
      <c r="EA22" s="156"/>
      <c r="EB22" s="156"/>
      <c r="EC22" s="156"/>
      <c r="ED22" s="156"/>
      <c r="EE22" s="156"/>
      <c r="EF22" s="156">
        <f>CG22</f>
        <v>0</v>
      </c>
      <c r="EG22" s="156"/>
      <c r="EH22" s="156"/>
      <c r="EI22" s="156"/>
      <c r="EJ22" s="156"/>
      <c r="EK22" s="156"/>
      <c r="EL22" s="156"/>
      <c r="EM22" s="156"/>
      <c r="EN22" s="156"/>
      <c r="EO22" s="156"/>
      <c r="EP22" s="156"/>
      <c r="EQ22" s="156"/>
      <c r="ER22" s="156"/>
      <c r="ES22" s="156"/>
      <c r="ET22" s="156"/>
      <c r="EU22" s="156">
        <f t="shared" si="0"/>
        <v>0</v>
      </c>
      <c r="EV22" s="156"/>
      <c r="EW22" s="156"/>
      <c r="EX22" s="156"/>
      <c r="EY22" s="156"/>
      <c r="EZ22" s="156"/>
      <c r="FA22" s="156"/>
      <c r="FB22" s="156"/>
      <c r="FC22" s="156"/>
      <c r="FD22" s="156"/>
      <c r="FE22" s="156"/>
      <c r="FF22" s="156"/>
      <c r="FG22" s="156"/>
      <c r="FH22" s="156"/>
      <c r="FI22" s="156"/>
      <c r="FJ22" s="156"/>
      <c r="FK22" s="215"/>
    </row>
    <row r="23" spans="1:167" ht="19.5" customHeight="1" hidden="1">
      <c r="A23" s="120" t="s">
        <v>96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2"/>
      <c r="AN23" s="115" t="s">
        <v>23</v>
      </c>
      <c r="AO23" s="116"/>
      <c r="AP23" s="116"/>
      <c r="AQ23" s="116"/>
      <c r="AR23" s="116"/>
      <c r="AS23" s="116"/>
      <c r="AT23" s="123" t="s">
        <v>97</v>
      </c>
      <c r="AU23" s="118"/>
      <c r="AV23" s="118"/>
      <c r="AW23" s="118"/>
      <c r="AX23" s="118"/>
      <c r="AY23" s="118"/>
      <c r="AZ23" s="118"/>
      <c r="BA23" s="118"/>
      <c r="BB23" s="119"/>
      <c r="BC23" s="23"/>
      <c r="BD23" s="23"/>
      <c r="BE23" s="23"/>
      <c r="BF23" s="23"/>
      <c r="BG23" s="23"/>
      <c r="BH23" s="23"/>
      <c r="BI23" s="23"/>
      <c r="BJ23" s="23"/>
      <c r="BK23" s="24" t="s">
        <v>48</v>
      </c>
      <c r="BL23" s="148">
        <v>0</v>
      </c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50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 t="s">
        <v>48</v>
      </c>
      <c r="CY23" s="156"/>
      <c r="CZ23" s="156"/>
      <c r="DA23" s="156"/>
      <c r="DB23" s="156"/>
      <c r="DC23" s="156"/>
      <c r="DD23" s="156"/>
      <c r="DE23" s="156"/>
      <c r="DF23" s="156"/>
      <c r="DG23" s="156"/>
      <c r="DH23" s="156"/>
      <c r="DI23" s="156"/>
      <c r="DJ23" s="156"/>
      <c r="DK23" s="156"/>
      <c r="DL23" s="156"/>
      <c r="DM23" s="156"/>
      <c r="DN23" s="156"/>
      <c r="DO23" s="156" t="s">
        <v>48</v>
      </c>
      <c r="DP23" s="156"/>
      <c r="DQ23" s="156"/>
      <c r="DR23" s="156"/>
      <c r="DS23" s="156"/>
      <c r="DT23" s="156"/>
      <c r="DU23" s="156"/>
      <c r="DV23" s="156"/>
      <c r="DW23" s="156"/>
      <c r="DX23" s="156"/>
      <c r="DY23" s="156"/>
      <c r="DZ23" s="156"/>
      <c r="EA23" s="156"/>
      <c r="EB23" s="156"/>
      <c r="EC23" s="156"/>
      <c r="ED23" s="156"/>
      <c r="EE23" s="156"/>
      <c r="EF23" s="156">
        <f>SUM(CG23)</f>
        <v>0</v>
      </c>
      <c r="EG23" s="156"/>
      <c r="EH23" s="156"/>
      <c r="EI23" s="156"/>
      <c r="EJ23" s="156"/>
      <c r="EK23" s="156"/>
      <c r="EL23" s="156"/>
      <c r="EM23" s="156"/>
      <c r="EN23" s="156"/>
      <c r="EO23" s="156"/>
      <c r="EP23" s="156"/>
      <c r="EQ23" s="156"/>
      <c r="ER23" s="156"/>
      <c r="ES23" s="156"/>
      <c r="ET23" s="156"/>
      <c r="EU23" s="156">
        <f t="shared" si="0"/>
        <v>0</v>
      </c>
      <c r="EV23" s="156"/>
      <c r="EW23" s="156"/>
      <c r="EX23" s="156"/>
      <c r="EY23" s="156"/>
      <c r="EZ23" s="156"/>
      <c r="FA23" s="156"/>
      <c r="FB23" s="156"/>
      <c r="FC23" s="156"/>
      <c r="FD23" s="156"/>
      <c r="FE23" s="156"/>
      <c r="FF23" s="156"/>
      <c r="FG23" s="156"/>
      <c r="FH23" s="156"/>
      <c r="FI23" s="156"/>
      <c r="FJ23" s="156"/>
      <c r="FK23" s="215"/>
    </row>
    <row r="24" spans="1:167" ht="19.5" customHeight="1" hidden="1">
      <c r="A24" s="112" t="s">
        <v>126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4"/>
      <c r="AN24" s="115" t="s">
        <v>23</v>
      </c>
      <c r="AO24" s="116"/>
      <c r="AP24" s="116"/>
      <c r="AQ24" s="116"/>
      <c r="AR24" s="116"/>
      <c r="AS24" s="116"/>
      <c r="AT24" s="123" t="s">
        <v>97</v>
      </c>
      <c r="AU24" s="118"/>
      <c r="AV24" s="118"/>
      <c r="AW24" s="118"/>
      <c r="AX24" s="118"/>
      <c r="AY24" s="118"/>
      <c r="AZ24" s="118"/>
      <c r="BA24" s="118"/>
      <c r="BB24" s="119"/>
      <c r="BC24" s="23"/>
      <c r="BD24" s="23"/>
      <c r="BE24" s="23"/>
      <c r="BF24" s="23"/>
      <c r="BG24" s="23"/>
      <c r="BH24" s="23"/>
      <c r="BI24" s="23"/>
      <c r="BJ24" s="23"/>
      <c r="BK24" s="25" t="s">
        <v>48</v>
      </c>
      <c r="BL24" s="148">
        <v>0</v>
      </c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50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 t="s">
        <v>48</v>
      </c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  <c r="DL24" s="156"/>
      <c r="DM24" s="156"/>
      <c r="DN24" s="156"/>
      <c r="DO24" s="156" t="s">
        <v>48</v>
      </c>
      <c r="DP24" s="156"/>
      <c r="DQ24" s="156"/>
      <c r="DR24" s="156"/>
      <c r="DS24" s="156"/>
      <c r="DT24" s="156"/>
      <c r="DU24" s="156"/>
      <c r="DV24" s="156"/>
      <c r="DW24" s="156"/>
      <c r="DX24" s="156"/>
      <c r="DY24" s="156"/>
      <c r="DZ24" s="156"/>
      <c r="EA24" s="156"/>
      <c r="EB24" s="156"/>
      <c r="EC24" s="156"/>
      <c r="ED24" s="156"/>
      <c r="EE24" s="156"/>
      <c r="EF24" s="156">
        <f>CG24</f>
        <v>0</v>
      </c>
      <c r="EG24" s="156"/>
      <c r="EH24" s="156"/>
      <c r="EI24" s="156"/>
      <c r="EJ24" s="156"/>
      <c r="EK24" s="156"/>
      <c r="EL24" s="156"/>
      <c r="EM24" s="156"/>
      <c r="EN24" s="156"/>
      <c r="EO24" s="156"/>
      <c r="EP24" s="156"/>
      <c r="EQ24" s="156"/>
      <c r="ER24" s="156"/>
      <c r="ES24" s="156"/>
      <c r="ET24" s="156"/>
      <c r="EU24" s="156">
        <f>BL24-CG24</f>
        <v>0</v>
      </c>
      <c r="EV24" s="156"/>
      <c r="EW24" s="156"/>
      <c r="EX24" s="156"/>
      <c r="EY24" s="156"/>
      <c r="EZ24" s="156"/>
      <c r="FA24" s="156"/>
      <c r="FB24" s="156"/>
      <c r="FC24" s="156"/>
      <c r="FD24" s="156"/>
      <c r="FE24" s="156"/>
      <c r="FF24" s="156"/>
      <c r="FG24" s="156"/>
      <c r="FH24" s="156"/>
      <c r="FI24" s="156"/>
      <c r="FJ24" s="156"/>
      <c r="FK24" s="215"/>
    </row>
    <row r="25" spans="1:167" ht="19.5" customHeight="1" hidden="1">
      <c r="A25" s="120" t="s">
        <v>98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2"/>
      <c r="AN25" s="115" t="s">
        <v>23</v>
      </c>
      <c r="AO25" s="116"/>
      <c r="AP25" s="116"/>
      <c r="AQ25" s="116"/>
      <c r="AR25" s="116"/>
      <c r="AS25" s="116"/>
      <c r="AT25" s="123" t="s">
        <v>99</v>
      </c>
      <c r="AU25" s="118"/>
      <c r="AV25" s="118"/>
      <c r="AW25" s="118"/>
      <c r="AX25" s="118"/>
      <c r="AY25" s="118"/>
      <c r="AZ25" s="118"/>
      <c r="BA25" s="118"/>
      <c r="BB25" s="119"/>
      <c r="BC25" s="23"/>
      <c r="BD25" s="23"/>
      <c r="BE25" s="23"/>
      <c r="BF25" s="23"/>
      <c r="BG25" s="23"/>
      <c r="BH25" s="23"/>
      <c r="BI25" s="23"/>
      <c r="BJ25" s="23"/>
      <c r="BK25" s="24" t="s">
        <v>48</v>
      </c>
      <c r="BL25" s="148">
        <v>0</v>
      </c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50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6"/>
      <c r="CW25" s="156"/>
      <c r="CX25" s="156" t="s">
        <v>48</v>
      </c>
      <c r="CY25" s="156"/>
      <c r="CZ25" s="156"/>
      <c r="DA25" s="156"/>
      <c r="DB25" s="156"/>
      <c r="DC25" s="156"/>
      <c r="DD25" s="156"/>
      <c r="DE25" s="156"/>
      <c r="DF25" s="156"/>
      <c r="DG25" s="156"/>
      <c r="DH25" s="156"/>
      <c r="DI25" s="156"/>
      <c r="DJ25" s="156"/>
      <c r="DK25" s="156"/>
      <c r="DL25" s="156"/>
      <c r="DM25" s="156"/>
      <c r="DN25" s="156"/>
      <c r="DO25" s="156" t="s">
        <v>48</v>
      </c>
      <c r="DP25" s="156"/>
      <c r="DQ25" s="156"/>
      <c r="DR25" s="156"/>
      <c r="DS25" s="156"/>
      <c r="DT25" s="156"/>
      <c r="DU25" s="156"/>
      <c r="DV25" s="156"/>
      <c r="DW25" s="156"/>
      <c r="DX25" s="156"/>
      <c r="DY25" s="156"/>
      <c r="DZ25" s="156"/>
      <c r="EA25" s="156"/>
      <c r="EB25" s="156"/>
      <c r="EC25" s="156"/>
      <c r="ED25" s="156"/>
      <c r="EE25" s="156"/>
      <c r="EF25" s="156">
        <f>SUM(CG25)</f>
        <v>0</v>
      </c>
      <c r="EG25" s="156"/>
      <c r="EH25" s="156"/>
      <c r="EI25" s="156"/>
      <c r="EJ25" s="156"/>
      <c r="EK25" s="156"/>
      <c r="EL25" s="156"/>
      <c r="EM25" s="156"/>
      <c r="EN25" s="156"/>
      <c r="EO25" s="156"/>
      <c r="EP25" s="156"/>
      <c r="EQ25" s="156"/>
      <c r="ER25" s="156"/>
      <c r="ES25" s="156"/>
      <c r="ET25" s="156"/>
      <c r="EU25" s="156">
        <f t="shared" si="0"/>
        <v>0</v>
      </c>
      <c r="EV25" s="156"/>
      <c r="EW25" s="156"/>
      <c r="EX25" s="156"/>
      <c r="EY25" s="156"/>
      <c r="EZ25" s="156"/>
      <c r="FA25" s="156"/>
      <c r="FB25" s="156"/>
      <c r="FC25" s="156"/>
      <c r="FD25" s="156"/>
      <c r="FE25" s="156"/>
      <c r="FF25" s="156"/>
      <c r="FG25" s="156"/>
      <c r="FH25" s="156"/>
      <c r="FI25" s="156"/>
      <c r="FJ25" s="156"/>
      <c r="FK25" s="215"/>
    </row>
    <row r="26" spans="1:167" ht="30" customHeight="1" hidden="1">
      <c r="A26" s="112" t="s">
        <v>110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4"/>
      <c r="AN26" s="115" t="s">
        <v>23</v>
      </c>
      <c r="AO26" s="116"/>
      <c r="AP26" s="116"/>
      <c r="AQ26" s="116"/>
      <c r="AR26" s="116"/>
      <c r="AS26" s="116"/>
      <c r="AT26" s="123" t="s">
        <v>109</v>
      </c>
      <c r="AU26" s="118"/>
      <c r="AV26" s="118"/>
      <c r="AW26" s="118"/>
      <c r="AX26" s="118"/>
      <c r="AY26" s="118"/>
      <c r="AZ26" s="118"/>
      <c r="BA26" s="118"/>
      <c r="BB26" s="119"/>
      <c r="BC26" s="23"/>
      <c r="BD26" s="23"/>
      <c r="BE26" s="23"/>
      <c r="BF26" s="23"/>
      <c r="BG26" s="23"/>
      <c r="BH26" s="23"/>
      <c r="BI26" s="23"/>
      <c r="BJ26" s="23"/>
      <c r="BK26" s="25" t="s">
        <v>48</v>
      </c>
      <c r="BL26" s="148">
        <v>0</v>
      </c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50"/>
      <c r="CG26" s="156">
        <v>0</v>
      </c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6"/>
      <c r="CW26" s="156"/>
      <c r="CX26" s="156" t="s">
        <v>48</v>
      </c>
      <c r="CY26" s="156"/>
      <c r="CZ26" s="156"/>
      <c r="DA26" s="156"/>
      <c r="DB26" s="156"/>
      <c r="DC26" s="156"/>
      <c r="DD26" s="156"/>
      <c r="DE26" s="156"/>
      <c r="DF26" s="156"/>
      <c r="DG26" s="156"/>
      <c r="DH26" s="156"/>
      <c r="DI26" s="156"/>
      <c r="DJ26" s="156"/>
      <c r="DK26" s="156"/>
      <c r="DL26" s="156"/>
      <c r="DM26" s="156"/>
      <c r="DN26" s="156"/>
      <c r="DO26" s="156" t="s">
        <v>48</v>
      </c>
      <c r="DP26" s="156"/>
      <c r="DQ26" s="156"/>
      <c r="DR26" s="156"/>
      <c r="DS26" s="156"/>
      <c r="DT26" s="156"/>
      <c r="DU26" s="156"/>
      <c r="DV26" s="156"/>
      <c r="DW26" s="156"/>
      <c r="DX26" s="156"/>
      <c r="DY26" s="156"/>
      <c r="DZ26" s="156"/>
      <c r="EA26" s="156"/>
      <c r="EB26" s="156"/>
      <c r="EC26" s="156"/>
      <c r="ED26" s="156"/>
      <c r="EE26" s="156"/>
      <c r="EF26" s="156">
        <f>CG26</f>
        <v>0</v>
      </c>
      <c r="EG26" s="156"/>
      <c r="EH26" s="156"/>
      <c r="EI26" s="156"/>
      <c r="EJ26" s="156"/>
      <c r="EK26" s="156"/>
      <c r="EL26" s="156"/>
      <c r="EM26" s="156"/>
      <c r="EN26" s="156"/>
      <c r="EO26" s="156"/>
      <c r="EP26" s="156"/>
      <c r="EQ26" s="156"/>
      <c r="ER26" s="156"/>
      <c r="ES26" s="156"/>
      <c r="ET26" s="156"/>
      <c r="EU26" s="156">
        <f t="shared" si="0"/>
        <v>0</v>
      </c>
      <c r="EV26" s="156"/>
      <c r="EW26" s="156"/>
      <c r="EX26" s="156"/>
      <c r="EY26" s="156"/>
      <c r="EZ26" s="156"/>
      <c r="FA26" s="156"/>
      <c r="FB26" s="156"/>
      <c r="FC26" s="156"/>
      <c r="FD26" s="156"/>
      <c r="FE26" s="156"/>
      <c r="FF26" s="156"/>
      <c r="FG26" s="156"/>
      <c r="FH26" s="156"/>
      <c r="FI26" s="156"/>
      <c r="FJ26" s="156"/>
      <c r="FK26" s="215"/>
    </row>
    <row r="27" spans="1:167" ht="24" customHeight="1">
      <c r="A27" s="112" t="s">
        <v>87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4"/>
      <c r="AN27" s="115" t="s">
        <v>23</v>
      </c>
      <c r="AO27" s="116"/>
      <c r="AP27" s="116"/>
      <c r="AQ27" s="116"/>
      <c r="AR27" s="116"/>
      <c r="AS27" s="116"/>
      <c r="AT27" s="123" t="s">
        <v>61</v>
      </c>
      <c r="AU27" s="118"/>
      <c r="AV27" s="118"/>
      <c r="AW27" s="118"/>
      <c r="AX27" s="118"/>
      <c r="AY27" s="118"/>
      <c r="AZ27" s="118"/>
      <c r="BA27" s="118"/>
      <c r="BB27" s="119"/>
      <c r="BC27" s="23"/>
      <c r="BD27" s="23"/>
      <c r="BE27" s="23"/>
      <c r="BF27" s="23"/>
      <c r="BG27" s="23"/>
      <c r="BH27" s="23"/>
      <c r="BI27" s="23"/>
      <c r="BJ27" s="23"/>
      <c r="BK27" s="25" t="s">
        <v>48</v>
      </c>
      <c r="BL27" s="148">
        <f>2050700+1226500</f>
        <v>3277200</v>
      </c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50"/>
      <c r="CG27" s="156">
        <f>1137150</f>
        <v>1137150</v>
      </c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 t="s">
        <v>48</v>
      </c>
      <c r="CY27" s="156"/>
      <c r="CZ27" s="156"/>
      <c r="DA27" s="156"/>
      <c r="DB27" s="156"/>
      <c r="DC27" s="156"/>
      <c r="DD27" s="156"/>
      <c r="DE27" s="156"/>
      <c r="DF27" s="156"/>
      <c r="DG27" s="156"/>
      <c r="DH27" s="156"/>
      <c r="DI27" s="156"/>
      <c r="DJ27" s="156"/>
      <c r="DK27" s="156"/>
      <c r="DL27" s="156"/>
      <c r="DM27" s="156"/>
      <c r="DN27" s="156"/>
      <c r="DO27" s="156" t="s">
        <v>48</v>
      </c>
      <c r="DP27" s="156"/>
      <c r="DQ27" s="156"/>
      <c r="DR27" s="156"/>
      <c r="DS27" s="156"/>
      <c r="DT27" s="156"/>
      <c r="DU27" s="156"/>
      <c r="DV27" s="156"/>
      <c r="DW27" s="156"/>
      <c r="DX27" s="156"/>
      <c r="DY27" s="156"/>
      <c r="DZ27" s="156"/>
      <c r="EA27" s="156"/>
      <c r="EB27" s="156"/>
      <c r="EC27" s="156"/>
      <c r="ED27" s="156"/>
      <c r="EE27" s="156"/>
      <c r="EF27" s="156">
        <f>CG27</f>
        <v>1137150</v>
      </c>
      <c r="EG27" s="156"/>
      <c r="EH27" s="156"/>
      <c r="EI27" s="156"/>
      <c r="EJ27" s="156"/>
      <c r="EK27" s="156"/>
      <c r="EL27" s="156"/>
      <c r="EM27" s="156"/>
      <c r="EN27" s="156"/>
      <c r="EO27" s="156"/>
      <c r="EP27" s="156"/>
      <c r="EQ27" s="156"/>
      <c r="ER27" s="156"/>
      <c r="ES27" s="156"/>
      <c r="ET27" s="156"/>
      <c r="EU27" s="156">
        <f aca="true" t="shared" si="1" ref="EU27:EU36">BL27-CG27</f>
        <v>2140050</v>
      </c>
      <c r="EV27" s="156"/>
      <c r="EW27" s="156"/>
      <c r="EX27" s="156"/>
      <c r="EY27" s="156"/>
      <c r="EZ27" s="156"/>
      <c r="FA27" s="156"/>
      <c r="FB27" s="156"/>
      <c r="FC27" s="156"/>
      <c r="FD27" s="156"/>
      <c r="FE27" s="156"/>
      <c r="FF27" s="156"/>
      <c r="FG27" s="156"/>
      <c r="FH27" s="156"/>
      <c r="FI27" s="156"/>
      <c r="FJ27" s="156"/>
      <c r="FK27" s="215"/>
    </row>
    <row r="28" spans="1:167" ht="52.5" customHeight="1">
      <c r="A28" s="120" t="s">
        <v>127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2"/>
      <c r="AN28" s="115" t="s">
        <v>23</v>
      </c>
      <c r="AO28" s="116"/>
      <c r="AP28" s="116"/>
      <c r="AQ28" s="116"/>
      <c r="AR28" s="116"/>
      <c r="AS28" s="116"/>
      <c r="AT28" s="123" t="s">
        <v>67</v>
      </c>
      <c r="AU28" s="118"/>
      <c r="AV28" s="118"/>
      <c r="AW28" s="118"/>
      <c r="AX28" s="118"/>
      <c r="AY28" s="118"/>
      <c r="AZ28" s="118"/>
      <c r="BA28" s="118"/>
      <c r="BB28" s="119"/>
      <c r="BC28" s="23"/>
      <c r="BD28" s="23"/>
      <c r="BE28" s="23"/>
      <c r="BF28" s="23"/>
      <c r="BG28" s="23"/>
      <c r="BH28" s="23"/>
      <c r="BI28" s="23"/>
      <c r="BJ28" s="23"/>
      <c r="BK28" s="24" t="s">
        <v>48</v>
      </c>
      <c r="BL28" s="148">
        <f>3400+244000+60000-60000</f>
        <v>247400</v>
      </c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50"/>
      <c r="CG28" s="156">
        <f>30010.45</f>
        <v>30010.45</v>
      </c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 t="s">
        <v>48</v>
      </c>
      <c r="CY28" s="156"/>
      <c r="CZ28" s="156"/>
      <c r="DA28" s="156"/>
      <c r="DB28" s="156"/>
      <c r="DC28" s="156"/>
      <c r="DD28" s="156"/>
      <c r="DE28" s="156"/>
      <c r="DF28" s="156"/>
      <c r="DG28" s="156"/>
      <c r="DH28" s="156"/>
      <c r="DI28" s="156"/>
      <c r="DJ28" s="156"/>
      <c r="DK28" s="156"/>
      <c r="DL28" s="156"/>
      <c r="DM28" s="156"/>
      <c r="DN28" s="156"/>
      <c r="DO28" s="156" t="s">
        <v>48</v>
      </c>
      <c r="DP28" s="156"/>
      <c r="DQ28" s="156"/>
      <c r="DR28" s="156"/>
      <c r="DS28" s="156"/>
      <c r="DT28" s="156"/>
      <c r="DU28" s="156"/>
      <c r="DV28" s="156"/>
      <c r="DW28" s="156"/>
      <c r="DX28" s="156"/>
      <c r="DY28" s="156"/>
      <c r="DZ28" s="156"/>
      <c r="EA28" s="156"/>
      <c r="EB28" s="156"/>
      <c r="EC28" s="156"/>
      <c r="ED28" s="156"/>
      <c r="EE28" s="156"/>
      <c r="EF28" s="156">
        <f>SUM(CG28)</f>
        <v>30010.45</v>
      </c>
      <c r="EG28" s="156"/>
      <c r="EH28" s="156"/>
      <c r="EI28" s="156"/>
      <c r="EJ28" s="156"/>
      <c r="EK28" s="156"/>
      <c r="EL28" s="156"/>
      <c r="EM28" s="156"/>
      <c r="EN28" s="156"/>
      <c r="EO28" s="156"/>
      <c r="EP28" s="156"/>
      <c r="EQ28" s="156"/>
      <c r="ER28" s="156"/>
      <c r="ES28" s="156"/>
      <c r="ET28" s="156"/>
      <c r="EU28" s="156">
        <f t="shared" si="1"/>
        <v>217389.55</v>
      </c>
      <c r="EV28" s="156"/>
      <c r="EW28" s="156"/>
      <c r="EX28" s="156"/>
      <c r="EY28" s="156"/>
      <c r="EZ28" s="156"/>
      <c r="FA28" s="156"/>
      <c r="FB28" s="156"/>
      <c r="FC28" s="156"/>
      <c r="FD28" s="156"/>
      <c r="FE28" s="156"/>
      <c r="FF28" s="156"/>
      <c r="FG28" s="156"/>
      <c r="FH28" s="156"/>
      <c r="FI28" s="156"/>
      <c r="FJ28" s="156"/>
      <c r="FK28" s="215"/>
    </row>
    <row r="29" spans="1:167" ht="34.5" customHeight="1" hidden="1">
      <c r="A29" s="120" t="s">
        <v>105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2"/>
      <c r="AN29" s="115" t="s">
        <v>23</v>
      </c>
      <c r="AO29" s="116"/>
      <c r="AP29" s="116"/>
      <c r="AQ29" s="116"/>
      <c r="AR29" s="116"/>
      <c r="AS29" s="116"/>
      <c r="AT29" s="123" t="s">
        <v>106</v>
      </c>
      <c r="AU29" s="118"/>
      <c r="AV29" s="118"/>
      <c r="AW29" s="118"/>
      <c r="AX29" s="118"/>
      <c r="AY29" s="118"/>
      <c r="AZ29" s="118"/>
      <c r="BA29" s="118"/>
      <c r="BB29" s="119"/>
      <c r="BC29" s="23"/>
      <c r="BD29" s="23"/>
      <c r="BE29" s="23"/>
      <c r="BF29" s="23"/>
      <c r="BG29" s="23"/>
      <c r="BH29" s="23"/>
      <c r="BI29" s="23"/>
      <c r="BJ29" s="23"/>
      <c r="BK29" s="24" t="s">
        <v>48</v>
      </c>
      <c r="BL29" s="148">
        <v>0</v>
      </c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50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 t="s">
        <v>48</v>
      </c>
      <c r="CY29" s="156"/>
      <c r="CZ29" s="156"/>
      <c r="DA29" s="156"/>
      <c r="DB29" s="156"/>
      <c r="DC29" s="156"/>
      <c r="DD29" s="156"/>
      <c r="DE29" s="156"/>
      <c r="DF29" s="156"/>
      <c r="DG29" s="156"/>
      <c r="DH29" s="156"/>
      <c r="DI29" s="156"/>
      <c r="DJ29" s="156"/>
      <c r="DK29" s="156"/>
      <c r="DL29" s="156"/>
      <c r="DM29" s="156"/>
      <c r="DN29" s="156"/>
      <c r="DO29" s="156" t="s">
        <v>48</v>
      </c>
      <c r="DP29" s="156"/>
      <c r="DQ29" s="156"/>
      <c r="DR29" s="156"/>
      <c r="DS29" s="156"/>
      <c r="DT29" s="156"/>
      <c r="DU29" s="156"/>
      <c r="DV29" s="156"/>
      <c r="DW29" s="156"/>
      <c r="DX29" s="156"/>
      <c r="DY29" s="156"/>
      <c r="DZ29" s="156"/>
      <c r="EA29" s="156"/>
      <c r="EB29" s="156"/>
      <c r="EC29" s="156"/>
      <c r="ED29" s="156"/>
      <c r="EE29" s="156"/>
      <c r="EF29" s="156">
        <f>SUM(CG29)</f>
        <v>0</v>
      </c>
      <c r="EG29" s="156"/>
      <c r="EH29" s="156"/>
      <c r="EI29" s="156"/>
      <c r="EJ29" s="156"/>
      <c r="EK29" s="156"/>
      <c r="EL29" s="156"/>
      <c r="EM29" s="156"/>
      <c r="EN29" s="156"/>
      <c r="EO29" s="156"/>
      <c r="EP29" s="156"/>
      <c r="EQ29" s="156"/>
      <c r="ER29" s="156"/>
      <c r="ES29" s="156"/>
      <c r="ET29" s="156"/>
      <c r="EU29" s="156">
        <f t="shared" si="1"/>
        <v>0</v>
      </c>
      <c r="EV29" s="156"/>
      <c r="EW29" s="156"/>
      <c r="EX29" s="156"/>
      <c r="EY29" s="156"/>
      <c r="EZ29" s="156"/>
      <c r="FA29" s="156"/>
      <c r="FB29" s="156"/>
      <c r="FC29" s="156"/>
      <c r="FD29" s="156"/>
      <c r="FE29" s="156"/>
      <c r="FF29" s="156"/>
      <c r="FG29" s="156"/>
      <c r="FH29" s="156"/>
      <c r="FI29" s="156"/>
      <c r="FJ29" s="156"/>
      <c r="FK29" s="215"/>
    </row>
    <row r="30" spans="1:167" ht="39" customHeight="1" hidden="1">
      <c r="A30" s="120" t="s">
        <v>105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2"/>
      <c r="AN30" s="130" t="s">
        <v>23</v>
      </c>
      <c r="AO30" s="131"/>
      <c r="AP30" s="131"/>
      <c r="AQ30" s="131"/>
      <c r="AR30" s="131"/>
      <c r="AS30" s="131"/>
      <c r="AT30" s="123" t="s">
        <v>106</v>
      </c>
      <c r="AU30" s="118"/>
      <c r="AV30" s="118"/>
      <c r="AW30" s="118"/>
      <c r="AX30" s="118"/>
      <c r="AY30" s="118"/>
      <c r="AZ30" s="118"/>
      <c r="BA30" s="118"/>
      <c r="BB30" s="119"/>
      <c r="BC30" s="28"/>
      <c r="BD30" s="28"/>
      <c r="BE30" s="28"/>
      <c r="BF30" s="28"/>
      <c r="BG30" s="28"/>
      <c r="BH30" s="28"/>
      <c r="BI30" s="28"/>
      <c r="BJ30" s="28"/>
      <c r="BK30" s="29" t="s">
        <v>48</v>
      </c>
      <c r="BL30" s="148">
        <v>0</v>
      </c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50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 t="s">
        <v>48</v>
      </c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 t="s">
        <v>48</v>
      </c>
      <c r="DP30" s="156"/>
      <c r="DQ30" s="156"/>
      <c r="DR30" s="156"/>
      <c r="DS30" s="156"/>
      <c r="DT30" s="156"/>
      <c r="DU30" s="156"/>
      <c r="DV30" s="156"/>
      <c r="DW30" s="156"/>
      <c r="DX30" s="156"/>
      <c r="DY30" s="156"/>
      <c r="DZ30" s="156"/>
      <c r="EA30" s="156"/>
      <c r="EB30" s="156"/>
      <c r="EC30" s="156"/>
      <c r="ED30" s="156"/>
      <c r="EE30" s="156"/>
      <c r="EF30" s="156">
        <f>SUM(CG30)</f>
        <v>0</v>
      </c>
      <c r="EG30" s="156"/>
      <c r="EH30" s="156"/>
      <c r="EI30" s="156"/>
      <c r="EJ30" s="156"/>
      <c r="EK30" s="156"/>
      <c r="EL30" s="156"/>
      <c r="EM30" s="156"/>
      <c r="EN30" s="156"/>
      <c r="EO30" s="156"/>
      <c r="EP30" s="156"/>
      <c r="EQ30" s="156"/>
      <c r="ER30" s="156"/>
      <c r="ES30" s="156"/>
      <c r="ET30" s="156"/>
      <c r="EU30" s="156">
        <f t="shared" si="1"/>
        <v>0</v>
      </c>
      <c r="EV30" s="156"/>
      <c r="EW30" s="156"/>
      <c r="EX30" s="156"/>
      <c r="EY30" s="156"/>
      <c r="EZ30" s="156"/>
      <c r="FA30" s="156"/>
      <c r="FB30" s="156"/>
      <c r="FC30" s="156"/>
      <c r="FD30" s="156"/>
      <c r="FE30" s="156"/>
      <c r="FF30" s="156"/>
      <c r="FG30" s="156"/>
      <c r="FH30" s="156"/>
      <c r="FI30" s="156"/>
      <c r="FJ30" s="156"/>
      <c r="FK30" s="215"/>
    </row>
    <row r="31" spans="1:167" ht="42.75" customHeight="1">
      <c r="A31" s="120" t="s">
        <v>128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2"/>
      <c r="AN31" s="115" t="s">
        <v>23</v>
      </c>
      <c r="AO31" s="116"/>
      <c r="AP31" s="116"/>
      <c r="AQ31" s="116"/>
      <c r="AR31" s="116"/>
      <c r="AS31" s="116"/>
      <c r="AT31" s="123" t="s">
        <v>86</v>
      </c>
      <c r="AU31" s="118"/>
      <c r="AV31" s="118"/>
      <c r="AW31" s="118"/>
      <c r="AX31" s="118"/>
      <c r="AY31" s="118"/>
      <c r="AZ31" s="118"/>
      <c r="BA31" s="118"/>
      <c r="BB31" s="119"/>
      <c r="BC31" s="23"/>
      <c r="BD31" s="23"/>
      <c r="BE31" s="23"/>
      <c r="BF31" s="23"/>
      <c r="BG31" s="23"/>
      <c r="BH31" s="23"/>
      <c r="BI31" s="23"/>
      <c r="BJ31" s="23"/>
      <c r="BK31" s="24" t="s">
        <v>48</v>
      </c>
      <c r="BL31" s="148">
        <f>571000+72100+172000+32900+53900+2691500+1143600+10984300+60000</f>
        <v>15781300</v>
      </c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50"/>
      <c r="CG31" s="156">
        <f>731756+124538+45000+2606+882300+66100+630300+124600+960000+907700+51600+66000+832200+30000+615200+65900</f>
        <v>6135800</v>
      </c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 t="s">
        <v>48</v>
      </c>
      <c r="CY31" s="156"/>
      <c r="CZ31" s="156"/>
      <c r="DA31" s="156"/>
      <c r="DB31" s="156"/>
      <c r="DC31" s="156"/>
      <c r="DD31" s="156"/>
      <c r="DE31" s="156"/>
      <c r="DF31" s="156"/>
      <c r="DG31" s="156"/>
      <c r="DH31" s="156"/>
      <c r="DI31" s="156"/>
      <c r="DJ31" s="156"/>
      <c r="DK31" s="156"/>
      <c r="DL31" s="156"/>
      <c r="DM31" s="156"/>
      <c r="DN31" s="156"/>
      <c r="DO31" s="156" t="s">
        <v>48</v>
      </c>
      <c r="DP31" s="156"/>
      <c r="DQ31" s="156"/>
      <c r="DR31" s="156"/>
      <c r="DS31" s="156"/>
      <c r="DT31" s="156"/>
      <c r="DU31" s="156"/>
      <c r="DV31" s="156"/>
      <c r="DW31" s="156"/>
      <c r="DX31" s="156"/>
      <c r="DY31" s="156"/>
      <c r="DZ31" s="156"/>
      <c r="EA31" s="156"/>
      <c r="EB31" s="156"/>
      <c r="EC31" s="156"/>
      <c r="ED31" s="156"/>
      <c r="EE31" s="156"/>
      <c r="EF31" s="156">
        <f>SUM(CG31)</f>
        <v>6135800</v>
      </c>
      <c r="EG31" s="156"/>
      <c r="EH31" s="156"/>
      <c r="EI31" s="156"/>
      <c r="EJ31" s="156"/>
      <c r="EK31" s="156"/>
      <c r="EL31" s="156"/>
      <c r="EM31" s="156"/>
      <c r="EN31" s="156"/>
      <c r="EO31" s="156"/>
      <c r="EP31" s="156"/>
      <c r="EQ31" s="156"/>
      <c r="ER31" s="156"/>
      <c r="ES31" s="156"/>
      <c r="ET31" s="156"/>
      <c r="EU31" s="156">
        <f t="shared" si="1"/>
        <v>9645500</v>
      </c>
      <c r="EV31" s="156"/>
      <c r="EW31" s="156"/>
      <c r="EX31" s="156"/>
      <c r="EY31" s="156"/>
      <c r="EZ31" s="156"/>
      <c r="FA31" s="156"/>
      <c r="FB31" s="156"/>
      <c r="FC31" s="156"/>
      <c r="FD31" s="156"/>
      <c r="FE31" s="156"/>
      <c r="FF31" s="156"/>
      <c r="FG31" s="156"/>
      <c r="FH31" s="156"/>
      <c r="FI31" s="156"/>
      <c r="FJ31" s="156"/>
      <c r="FK31" s="215"/>
    </row>
    <row r="32" spans="1:167" ht="19.5" customHeight="1" hidden="1">
      <c r="A32" s="112" t="s">
        <v>71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4"/>
      <c r="AN32" s="115" t="s">
        <v>23</v>
      </c>
      <c r="AO32" s="116"/>
      <c r="AP32" s="116"/>
      <c r="AQ32" s="116"/>
      <c r="AR32" s="116"/>
      <c r="AS32" s="116"/>
      <c r="AT32" s="123" t="s">
        <v>62</v>
      </c>
      <c r="AU32" s="118"/>
      <c r="AV32" s="118"/>
      <c r="AW32" s="118"/>
      <c r="AX32" s="118"/>
      <c r="AY32" s="118"/>
      <c r="AZ32" s="118"/>
      <c r="BA32" s="118"/>
      <c r="BB32" s="119"/>
      <c r="BC32" s="23"/>
      <c r="BD32" s="23"/>
      <c r="BE32" s="23"/>
      <c r="BF32" s="23"/>
      <c r="BG32" s="23"/>
      <c r="BH32" s="23"/>
      <c r="BI32" s="23"/>
      <c r="BJ32" s="23"/>
      <c r="BK32" s="25" t="s">
        <v>48</v>
      </c>
      <c r="BL32" s="148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50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 t="s">
        <v>48</v>
      </c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6"/>
      <c r="DJ32" s="156"/>
      <c r="DK32" s="156"/>
      <c r="DL32" s="156"/>
      <c r="DM32" s="156"/>
      <c r="DN32" s="156"/>
      <c r="DO32" s="156" t="s">
        <v>48</v>
      </c>
      <c r="DP32" s="156"/>
      <c r="DQ32" s="156"/>
      <c r="DR32" s="156"/>
      <c r="DS32" s="156"/>
      <c r="DT32" s="156"/>
      <c r="DU32" s="156"/>
      <c r="DV32" s="156"/>
      <c r="DW32" s="156"/>
      <c r="DX32" s="156"/>
      <c r="DY32" s="156"/>
      <c r="DZ32" s="156"/>
      <c r="EA32" s="156"/>
      <c r="EB32" s="156"/>
      <c r="EC32" s="156"/>
      <c r="ED32" s="156"/>
      <c r="EE32" s="156"/>
      <c r="EF32" s="156">
        <f aca="true" t="shared" si="2" ref="EF32:EF39">CG32</f>
        <v>0</v>
      </c>
      <c r="EG32" s="156"/>
      <c r="EH32" s="156"/>
      <c r="EI32" s="156"/>
      <c r="EJ32" s="156"/>
      <c r="EK32" s="156"/>
      <c r="EL32" s="156"/>
      <c r="EM32" s="156"/>
      <c r="EN32" s="156"/>
      <c r="EO32" s="156"/>
      <c r="EP32" s="156"/>
      <c r="EQ32" s="156"/>
      <c r="ER32" s="156"/>
      <c r="ES32" s="156"/>
      <c r="ET32" s="156"/>
      <c r="EU32" s="156">
        <f t="shared" si="1"/>
        <v>0</v>
      </c>
      <c r="EV32" s="156"/>
      <c r="EW32" s="156"/>
      <c r="EX32" s="156"/>
      <c r="EY32" s="156"/>
      <c r="EZ32" s="156"/>
      <c r="FA32" s="156"/>
      <c r="FB32" s="156"/>
      <c r="FC32" s="156"/>
      <c r="FD32" s="156"/>
      <c r="FE32" s="156"/>
      <c r="FF32" s="156"/>
      <c r="FG32" s="156"/>
      <c r="FH32" s="156"/>
      <c r="FI32" s="156"/>
      <c r="FJ32" s="156"/>
      <c r="FK32" s="215"/>
    </row>
    <row r="33" spans="1:167" ht="19.5" customHeight="1" hidden="1">
      <c r="A33" s="124" t="s">
        <v>65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6"/>
      <c r="AN33" s="132" t="s">
        <v>23</v>
      </c>
      <c r="AO33" s="133"/>
      <c r="AP33" s="133"/>
      <c r="AQ33" s="133"/>
      <c r="AR33" s="133"/>
      <c r="AS33" s="133"/>
      <c r="AT33" s="127" t="s">
        <v>66</v>
      </c>
      <c r="AU33" s="128"/>
      <c r="AV33" s="128"/>
      <c r="AW33" s="128"/>
      <c r="AX33" s="128"/>
      <c r="AY33" s="128"/>
      <c r="AZ33" s="128"/>
      <c r="BA33" s="128"/>
      <c r="BB33" s="129"/>
      <c r="BC33" s="26"/>
      <c r="BD33" s="26"/>
      <c r="BE33" s="26"/>
      <c r="BF33" s="26"/>
      <c r="BG33" s="26"/>
      <c r="BH33" s="26"/>
      <c r="BI33" s="26"/>
      <c r="BJ33" s="26"/>
      <c r="BK33" s="27" t="s">
        <v>48</v>
      </c>
      <c r="BL33" s="145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7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368" t="s">
        <v>48</v>
      </c>
      <c r="CY33" s="368"/>
      <c r="CZ33" s="368"/>
      <c r="DA33" s="368"/>
      <c r="DB33" s="368"/>
      <c r="DC33" s="368"/>
      <c r="DD33" s="368"/>
      <c r="DE33" s="368"/>
      <c r="DF33" s="368"/>
      <c r="DG33" s="368"/>
      <c r="DH33" s="368"/>
      <c r="DI33" s="368"/>
      <c r="DJ33" s="368"/>
      <c r="DK33" s="368"/>
      <c r="DL33" s="368"/>
      <c r="DM33" s="368"/>
      <c r="DN33" s="368"/>
      <c r="DO33" s="368" t="s">
        <v>48</v>
      </c>
      <c r="DP33" s="368"/>
      <c r="DQ33" s="368"/>
      <c r="DR33" s="368"/>
      <c r="DS33" s="368"/>
      <c r="DT33" s="368"/>
      <c r="DU33" s="368"/>
      <c r="DV33" s="368"/>
      <c r="DW33" s="368"/>
      <c r="DX33" s="368"/>
      <c r="DY33" s="368"/>
      <c r="DZ33" s="368"/>
      <c r="EA33" s="368"/>
      <c r="EB33" s="368"/>
      <c r="EC33" s="368"/>
      <c r="ED33" s="368"/>
      <c r="EE33" s="368"/>
      <c r="EF33" s="368">
        <f t="shared" si="2"/>
        <v>0</v>
      </c>
      <c r="EG33" s="368"/>
      <c r="EH33" s="368"/>
      <c r="EI33" s="368"/>
      <c r="EJ33" s="368"/>
      <c r="EK33" s="368"/>
      <c r="EL33" s="368"/>
      <c r="EM33" s="368"/>
      <c r="EN33" s="368"/>
      <c r="EO33" s="368"/>
      <c r="EP33" s="368"/>
      <c r="EQ33" s="368"/>
      <c r="ER33" s="368"/>
      <c r="ES33" s="368"/>
      <c r="ET33" s="368"/>
      <c r="EU33" s="156">
        <f t="shared" si="1"/>
        <v>0</v>
      </c>
      <c r="EV33" s="156"/>
      <c r="EW33" s="156"/>
      <c r="EX33" s="156"/>
      <c r="EY33" s="156"/>
      <c r="EZ33" s="156"/>
      <c r="FA33" s="156"/>
      <c r="FB33" s="156"/>
      <c r="FC33" s="156"/>
      <c r="FD33" s="156"/>
      <c r="FE33" s="156"/>
      <c r="FF33" s="156"/>
      <c r="FG33" s="156"/>
      <c r="FH33" s="156"/>
      <c r="FI33" s="156"/>
      <c r="FJ33" s="156"/>
      <c r="FK33" s="215"/>
    </row>
    <row r="34" spans="1:167" ht="28.5" customHeight="1">
      <c r="A34" s="112" t="s">
        <v>64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4"/>
      <c r="AN34" s="115" t="s">
        <v>23</v>
      </c>
      <c r="AO34" s="116"/>
      <c r="AP34" s="116"/>
      <c r="AQ34" s="116"/>
      <c r="AR34" s="116"/>
      <c r="AS34" s="116"/>
      <c r="AT34" s="123" t="s">
        <v>63</v>
      </c>
      <c r="AU34" s="118"/>
      <c r="AV34" s="118"/>
      <c r="AW34" s="118"/>
      <c r="AX34" s="118"/>
      <c r="AY34" s="118"/>
      <c r="AZ34" s="118"/>
      <c r="BA34" s="118"/>
      <c r="BB34" s="119"/>
      <c r="BC34" s="23"/>
      <c r="BD34" s="23"/>
      <c r="BE34" s="23"/>
      <c r="BF34" s="23"/>
      <c r="BG34" s="23"/>
      <c r="BH34" s="23"/>
      <c r="BI34" s="23"/>
      <c r="BJ34" s="23"/>
      <c r="BK34" s="25" t="s">
        <v>48</v>
      </c>
      <c r="BL34" s="148">
        <f>39431300+205840500+437100</f>
        <v>245708900</v>
      </c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50"/>
      <c r="CG34" s="156">
        <f>3336600+16323700+19798100+2979000+18821100-1222900+1032200+4454000+448700+5057200+1350700+257000+2485000+1195000+3413500+1067200+5222900+2045200+8592000+704400+5570900+923700+790800+3575100+227500+5112000+15738600+2143300+806900+8916000+13400+485600</f>
        <v>141664400</v>
      </c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56"/>
      <c r="CW34" s="156"/>
      <c r="CX34" s="156" t="s">
        <v>48</v>
      </c>
      <c r="CY34" s="156"/>
      <c r="CZ34" s="156"/>
      <c r="DA34" s="156"/>
      <c r="DB34" s="156"/>
      <c r="DC34" s="156"/>
      <c r="DD34" s="156"/>
      <c r="DE34" s="156"/>
      <c r="DF34" s="156"/>
      <c r="DG34" s="156"/>
      <c r="DH34" s="156"/>
      <c r="DI34" s="156"/>
      <c r="DJ34" s="156"/>
      <c r="DK34" s="156"/>
      <c r="DL34" s="156"/>
      <c r="DM34" s="156"/>
      <c r="DN34" s="156"/>
      <c r="DO34" s="156" t="s">
        <v>48</v>
      </c>
      <c r="DP34" s="156"/>
      <c r="DQ34" s="156"/>
      <c r="DR34" s="156"/>
      <c r="DS34" s="156"/>
      <c r="DT34" s="156"/>
      <c r="DU34" s="156"/>
      <c r="DV34" s="156"/>
      <c r="DW34" s="156"/>
      <c r="DX34" s="156"/>
      <c r="DY34" s="156"/>
      <c r="DZ34" s="156"/>
      <c r="EA34" s="156"/>
      <c r="EB34" s="156"/>
      <c r="EC34" s="156"/>
      <c r="ED34" s="156"/>
      <c r="EE34" s="156"/>
      <c r="EF34" s="156">
        <f t="shared" si="2"/>
        <v>141664400</v>
      </c>
      <c r="EG34" s="156"/>
      <c r="EH34" s="156"/>
      <c r="EI34" s="156"/>
      <c r="EJ34" s="156"/>
      <c r="EK34" s="156"/>
      <c r="EL34" s="156"/>
      <c r="EM34" s="156"/>
      <c r="EN34" s="156"/>
      <c r="EO34" s="156"/>
      <c r="EP34" s="156"/>
      <c r="EQ34" s="156"/>
      <c r="ER34" s="156"/>
      <c r="ES34" s="156"/>
      <c r="ET34" s="156"/>
      <c r="EU34" s="156">
        <f t="shared" si="1"/>
        <v>104044500</v>
      </c>
      <c r="EV34" s="156"/>
      <c r="EW34" s="156"/>
      <c r="EX34" s="156"/>
      <c r="EY34" s="156"/>
      <c r="EZ34" s="156"/>
      <c r="FA34" s="156"/>
      <c r="FB34" s="156"/>
      <c r="FC34" s="156"/>
      <c r="FD34" s="156"/>
      <c r="FE34" s="156"/>
      <c r="FF34" s="156"/>
      <c r="FG34" s="156"/>
      <c r="FH34" s="156"/>
      <c r="FI34" s="156"/>
      <c r="FJ34" s="156"/>
      <c r="FK34" s="215"/>
    </row>
    <row r="35" spans="1:167" ht="19.5" customHeight="1" hidden="1">
      <c r="A35" s="112" t="s">
        <v>112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4"/>
      <c r="AN35" s="117" t="s">
        <v>23</v>
      </c>
      <c r="AO35" s="118"/>
      <c r="AP35" s="118"/>
      <c r="AQ35" s="118"/>
      <c r="AR35" s="118"/>
      <c r="AS35" s="119"/>
      <c r="AT35" s="123" t="s">
        <v>111</v>
      </c>
      <c r="AU35" s="118"/>
      <c r="AV35" s="118"/>
      <c r="AW35" s="118"/>
      <c r="AX35" s="118"/>
      <c r="AY35" s="118"/>
      <c r="AZ35" s="118"/>
      <c r="BA35" s="118"/>
      <c r="BB35" s="119"/>
      <c r="BC35" s="23"/>
      <c r="BD35" s="23"/>
      <c r="BE35" s="23"/>
      <c r="BF35" s="23"/>
      <c r="BG35" s="23"/>
      <c r="BH35" s="23"/>
      <c r="BI35" s="23"/>
      <c r="BJ35" s="23"/>
      <c r="BK35" s="25" t="s">
        <v>48</v>
      </c>
      <c r="BL35" s="148">
        <v>0</v>
      </c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50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156"/>
      <c r="CV35" s="156"/>
      <c r="CW35" s="156"/>
      <c r="CX35" s="156" t="s">
        <v>48</v>
      </c>
      <c r="CY35" s="156"/>
      <c r="CZ35" s="156"/>
      <c r="DA35" s="156"/>
      <c r="DB35" s="156"/>
      <c r="DC35" s="156"/>
      <c r="DD35" s="156"/>
      <c r="DE35" s="156"/>
      <c r="DF35" s="156"/>
      <c r="DG35" s="156"/>
      <c r="DH35" s="156"/>
      <c r="DI35" s="156"/>
      <c r="DJ35" s="156"/>
      <c r="DK35" s="156"/>
      <c r="DL35" s="156"/>
      <c r="DM35" s="156"/>
      <c r="DN35" s="156"/>
      <c r="DO35" s="156" t="s">
        <v>48</v>
      </c>
      <c r="DP35" s="156"/>
      <c r="DQ35" s="156"/>
      <c r="DR35" s="156"/>
      <c r="DS35" s="156"/>
      <c r="DT35" s="156"/>
      <c r="DU35" s="156"/>
      <c r="DV35" s="156"/>
      <c r="DW35" s="156"/>
      <c r="DX35" s="156"/>
      <c r="DY35" s="156"/>
      <c r="DZ35" s="156"/>
      <c r="EA35" s="156"/>
      <c r="EB35" s="156"/>
      <c r="EC35" s="156"/>
      <c r="ED35" s="156"/>
      <c r="EE35" s="156"/>
      <c r="EF35" s="156">
        <f t="shared" si="2"/>
        <v>0</v>
      </c>
      <c r="EG35" s="156"/>
      <c r="EH35" s="156"/>
      <c r="EI35" s="156"/>
      <c r="EJ35" s="156"/>
      <c r="EK35" s="156"/>
      <c r="EL35" s="156"/>
      <c r="EM35" s="156"/>
      <c r="EN35" s="156"/>
      <c r="EO35" s="156"/>
      <c r="EP35" s="156"/>
      <c r="EQ35" s="156"/>
      <c r="ER35" s="156"/>
      <c r="ES35" s="156"/>
      <c r="ET35" s="156"/>
      <c r="EU35" s="156">
        <f t="shared" si="1"/>
        <v>0</v>
      </c>
      <c r="EV35" s="156"/>
      <c r="EW35" s="156"/>
      <c r="EX35" s="156"/>
      <c r="EY35" s="156"/>
      <c r="EZ35" s="156"/>
      <c r="FA35" s="156"/>
      <c r="FB35" s="156"/>
      <c r="FC35" s="156"/>
      <c r="FD35" s="156"/>
      <c r="FE35" s="156"/>
      <c r="FF35" s="156"/>
      <c r="FG35" s="156"/>
      <c r="FH35" s="156"/>
      <c r="FI35" s="156"/>
      <c r="FJ35" s="156"/>
      <c r="FK35" s="215"/>
    </row>
    <row r="36" spans="1:167" ht="32.25" customHeight="1" hidden="1">
      <c r="A36" s="112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4"/>
      <c r="AN36" s="115" t="s">
        <v>23</v>
      </c>
      <c r="AO36" s="116"/>
      <c r="AP36" s="116"/>
      <c r="AQ36" s="116"/>
      <c r="AR36" s="116"/>
      <c r="AS36" s="116"/>
      <c r="AT36" s="123"/>
      <c r="AU36" s="118"/>
      <c r="AV36" s="118"/>
      <c r="AW36" s="118"/>
      <c r="AX36" s="118"/>
      <c r="AY36" s="118"/>
      <c r="AZ36" s="118"/>
      <c r="BA36" s="118"/>
      <c r="BB36" s="119"/>
      <c r="BC36" s="23"/>
      <c r="BD36" s="23"/>
      <c r="BE36" s="23"/>
      <c r="BF36" s="23"/>
      <c r="BG36" s="23"/>
      <c r="BH36" s="23"/>
      <c r="BI36" s="23"/>
      <c r="BJ36" s="23"/>
      <c r="BK36" s="25" t="s">
        <v>48</v>
      </c>
      <c r="BL36" s="148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50"/>
      <c r="CG36" s="156"/>
      <c r="CH36" s="156"/>
      <c r="CI36" s="156"/>
      <c r="CJ36" s="156"/>
      <c r="CK36" s="156"/>
      <c r="CL36" s="156"/>
      <c r="CM36" s="156"/>
      <c r="CN36" s="156"/>
      <c r="CO36" s="156"/>
      <c r="CP36" s="156"/>
      <c r="CQ36" s="156"/>
      <c r="CR36" s="156"/>
      <c r="CS36" s="156"/>
      <c r="CT36" s="156"/>
      <c r="CU36" s="156"/>
      <c r="CV36" s="156"/>
      <c r="CW36" s="156"/>
      <c r="CX36" s="156" t="s">
        <v>48</v>
      </c>
      <c r="CY36" s="156"/>
      <c r="CZ36" s="156"/>
      <c r="DA36" s="156"/>
      <c r="DB36" s="156"/>
      <c r="DC36" s="156"/>
      <c r="DD36" s="156"/>
      <c r="DE36" s="156"/>
      <c r="DF36" s="156"/>
      <c r="DG36" s="156"/>
      <c r="DH36" s="156"/>
      <c r="DI36" s="156"/>
      <c r="DJ36" s="156"/>
      <c r="DK36" s="156"/>
      <c r="DL36" s="156"/>
      <c r="DM36" s="156"/>
      <c r="DN36" s="156"/>
      <c r="DO36" s="156" t="s">
        <v>48</v>
      </c>
      <c r="DP36" s="156"/>
      <c r="DQ36" s="156"/>
      <c r="DR36" s="156"/>
      <c r="DS36" s="156"/>
      <c r="DT36" s="156"/>
      <c r="DU36" s="156"/>
      <c r="DV36" s="156"/>
      <c r="DW36" s="156"/>
      <c r="DX36" s="156"/>
      <c r="DY36" s="156"/>
      <c r="DZ36" s="156"/>
      <c r="EA36" s="156"/>
      <c r="EB36" s="156"/>
      <c r="EC36" s="156"/>
      <c r="ED36" s="156"/>
      <c r="EE36" s="156"/>
      <c r="EF36" s="156">
        <f>CG36</f>
        <v>0</v>
      </c>
      <c r="EG36" s="156"/>
      <c r="EH36" s="156"/>
      <c r="EI36" s="156"/>
      <c r="EJ36" s="156"/>
      <c r="EK36" s="156"/>
      <c r="EL36" s="156"/>
      <c r="EM36" s="156"/>
      <c r="EN36" s="156"/>
      <c r="EO36" s="156"/>
      <c r="EP36" s="156"/>
      <c r="EQ36" s="156"/>
      <c r="ER36" s="156"/>
      <c r="ES36" s="156"/>
      <c r="ET36" s="156"/>
      <c r="EU36" s="156">
        <f t="shared" si="1"/>
        <v>0</v>
      </c>
      <c r="EV36" s="156"/>
      <c r="EW36" s="156"/>
      <c r="EX36" s="156"/>
      <c r="EY36" s="156"/>
      <c r="EZ36" s="156"/>
      <c r="FA36" s="156"/>
      <c r="FB36" s="156"/>
      <c r="FC36" s="156"/>
      <c r="FD36" s="156"/>
      <c r="FE36" s="156"/>
      <c r="FF36" s="156"/>
      <c r="FG36" s="156"/>
      <c r="FH36" s="156"/>
      <c r="FI36" s="156"/>
      <c r="FJ36" s="156"/>
      <c r="FK36" s="215"/>
    </row>
    <row r="37" spans="1:167" ht="48.75" customHeight="1" hidden="1">
      <c r="A37" s="112" t="s">
        <v>131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4"/>
      <c r="AN37" s="115" t="s">
        <v>23</v>
      </c>
      <c r="AO37" s="116"/>
      <c r="AP37" s="116"/>
      <c r="AQ37" s="116"/>
      <c r="AR37" s="116"/>
      <c r="AS37" s="116"/>
      <c r="AT37" s="123" t="s">
        <v>132</v>
      </c>
      <c r="AU37" s="118"/>
      <c r="AV37" s="118"/>
      <c r="AW37" s="118"/>
      <c r="AX37" s="118"/>
      <c r="AY37" s="118"/>
      <c r="AZ37" s="118"/>
      <c r="BA37" s="118"/>
      <c r="BB37" s="119"/>
      <c r="BC37" s="23"/>
      <c r="BD37" s="23"/>
      <c r="BE37" s="23"/>
      <c r="BF37" s="23"/>
      <c r="BG37" s="23"/>
      <c r="BH37" s="23"/>
      <c r="BI37" s="23"/>
      <c r="BJ37" s="23"/>
      <c r="BK37" s="25" t="s">
        <v>48</v>
      </c>
      <c r="BL37" s="148">
        <v>0</v>
      </c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50"/>
      <c r="CG37" s="156">
        <v>0</v>
      </c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6"/>
      <c r="CU37" s="156"/>
      <c r="CV37" s="156"/>
      <c r="CW37" s="156"/>
      <c r="CX37" s="156" t="s">
        <v>48</v>
      </c>
      <c r="CY37" s="156"/>
      <c r="CZ37" s="156"/>
      <c r="DA37" s="156"/>
      <c r="DB37" s="156"/>
      <c r="DC37" s="156"/>
      <c r="DD37" s="156"/>
      <c r="DE37" s="156"/>
      <c r="DF37" s="156"/>
      <c r="DG37" s="156"/>
      <c r="DH37" s="156"/>
      <c r="DI37" s="156"/>
      <c r="DJ37" s="156"/>
      <c r="DK37" s="156"/>
      <c r="DL37" s="156"/>
      <c r="DM37" s="156"/>
      <c r="DN37" s="156"/>
      <c r="DO37" s="156" t="s">
        <v>48</v>
      </c>
      <c r="DP37" s="156"/>
      <c r="DQ37" s="156"/>
      <c r="DR37" s="156"/>
      <c r="DS37" s="156"/>
      <c r="DT37" s="156"/>
      <c r="DU37" s="156"/>
      <c r="DV37" s="156"/>
      <c r="DW37" s="156"/>
      <c r="DX37" s="156"/>
      <c r="DY37" s="156"/>
      <c r="DZ37" s="156"/>
      <c r="EA37" s="156"/>
      <c r="EB37" s="156"/>
      <c r="EC37" s="156"/>
      <c r="ED37" s="156"/>
      <c r="EE37" s="156"/>
      <c r="EF37" s="156">
        <f>CG37</f>
        <v>0</v>
      </c>
      <c r="EG37" s="156"/>
      <c r="EH37" s="156"/>
      <c r="EI37" s="156"/>
      <c r="EJ37" s="156"/>
      <c r="EK37" s="156"/>
      <c r="EL37" s="156"/>
      <c r="EM37" s="156"/>
      <c r="EN37" s="156"/>
      <c r="EO37" s="156"/>
      <c r="EP37" s="156"/>
      <c r="EQ37" s="156"/>
      <c r="ER37" s="156"/>
      <c r="ES37" s="156"/>
      <c r="ET37" s="156"/>
      <c r="EU37" s="156">
        <f>BL37-CG37</f>
        <v>0</v>
      </c>
      <c r="EV37" s="156"/>
      <c r="EW37" s="156"/>
      <c r="EX37" s="156"/>
      <c r="EY37" s="156"/>
      <c r="EZ37" s="156"/>
      <c r="FA37" s="156"/>
      <c r="FB37" s="156"/>
      <c r="FC37" s="156"/>
      <c r="FD37" s="156"/>
      <c r="FE37" s="156"/>
      <c r="FF37" s="156"/>
      <c r="FG37" s="156"/>
      <c r="FH37" s="156"/>
      <c r="FI37" s="156"/>
      <c r="FJ37" s="156"/>
      <c r="FK37" s="215"/>
    </row>
    <row r="38" spans="1:167" ht="51" customHeight="1" hidden="1">
      <c r="A38" s="134" t="s">
        <v>70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6"/>
      <c r="AN38" s="117" t="s">
        <v>23</v>
      </c>
      <c r="AO38" s="118"/>
      <c r="AP38" s="118"/>
      <c r="AQ38" s="118"/>
      <c r="AR38" s="118"/>
      <c r="AS38" s="119"/>
      <c r="AT38" s="142" t="s">
        <v>84</v>
      </c>
      <c r="AU38" s="143"/>
      <c r="AV38" s="143"/>
      <c r="AW38" s="143"/>
      <c r="AX38" s="143"/>
      <c r="AY38" s="143"/>
      <c r="AZ38" s="143"/>
      <c r="BA38" s="143"/>
      <c r="BB38" s="144"/>
      <c r="BC38" s="30"/>
      <c r="BD38" s="30"/>
      <c r="BE38" s="30"/>
      <c r="BF38" s="30"/>
      <c r="BG38" s="30"/>
      <c r="BH38" s="30"/>
      <c r="BI38" s="30"/>
      <c r="BJ38" s="30"/>
      <c r="BK38" s="31" t="s">
        <v>48</v>
      </c>
      <c r="BL38" s="241">
        <v>0</v>
      </c>
      <c r="BM38" s="242"/>
      <c r="BN38" s="242"/>
      <c r="BO38" s="242"/>
      <c r="BP38" s="242"/>
      <c r="BQ38" s="242"/>
      <c r="BR38" s="242"/>
      <c r="BS38" s="242"/>
      <c r="BT38" s="242"/>
      <c r="BU38" s="242"/>
      <c r="BV38" s="242"/>
      <c r="BW38" s="242"/>
      <c r="BX38" s="242"/>
      <c r="BY38" s="242"/>
      <c r="BZ38" s="242"/>
      <c r="CA38" s="242"/>
      <c r="CB38" s="242"/>
      <c r="CC38" s="242"/>
      <c r="CD38" s="242"/>
      <c r="CE38" s="242"/>
      <c r="CF38" s="243"/>
      <c r="CG38" s="361">
        <v>0</v>
      </c>
      <c r="CH38" s="361"/>
      <c r="CI38" s="361"/>
      <c r="CJ38" s="361"/>
      <c r="CK38" s="361"/>
      <c r="CL38" s="361"/>
      <c r="CM38" s="361"/>
      <c r="CN38" s="361"/>
      <c r="CO38" s="361"/>
      <c r="CP38" s="361"/>
      <c r="CQ38" s="361"/>
      <c r="CR38" s="361"/>
      <c r="CS38" s="361"/>
      <c r="CT38" s="361"/>
      <c r="CU38" s="361"/>
      <c r="CV38" s="361"/>
      <c r="CW38" s="361"/>
      <c r="CX38" s="361" t="s">
        <v>48</v>
      </c>
      <c r="CY38" s="361"/>
      <c r="CZ38" s="361"/>
      <c r="DA38" s="361"/>
      <c r="DB38" s="361"/>
      <c r="DC38" s="361"/>
      <c r="DD38" s="361"/>
      <c r="DE38" s="361"/>
      <c r="DF38" s="361"/>
      <c r="DG38" s="361"/>
      <c r="DH38" s="361"/>
      <c r="DI38" s="361"/>
      <c r="DJ38" s="361"/>
      <c r="DK38" s="361"/>
      <c r="DL38" s="361"/>
      <c r="DM38" s="361"/>
      <c r="DN38" s="361"/>
      <c r="DO38" s="361" t="s">
        <v>48</v>
      </c>
      <c r="DP38" s="361"/>
      <c r="DQ38" s="361"/>
      <c r="DR38" s="361"/>
      <c r="DS38" s="361"/>
      <c r="DT38" s="361"/>
      <c r="DU38" s="361"/>
      <c r="DV38" s="361"/>
      <c r="DW38" s="361"/>
      <c r="DX38" s="361"/>
      <c r="DY38" s="361"/>
      <c r="DZ38" s="361"/>
      <c r="EA38" s="361"/>
      <c r="EB38" s="361"/>
      <c r="EC38" s="361"/>
      <c r="ED38" s="361"/>
      <c r="EE38" s="361"/>
      <c r="EF38" s="361">
        <f>CG38</f>
        <v>0</v>
      </c>
      <c r="EG38" s="361"/>
      <c r="EH38" s="361"/>
      <c r="EI38" s="361"/>
      <c r="EJ38" s="361"/>
      <c r="EK38" s="361"/>
      <c r="EL38" s="361"/>
      <c r="EM38" s="361"/>
      <c r="EN38" s="361"/>
      <c r="EO38" s="361"/>
      <c r="EP38" s="361"/>
      <c r="EQ38" s="361"/>
      <c r="ER38" s="361"/>
      <c r="ES38" s="361"/>
      <c r="ET38" s="361"/>
      <c r="EU38" s="156" t="s">
        <v>48</v>
      </c>
      <c r="EV38" s="156"/>
      <c r="EW38" s="156"/>
      <c r="EX38" s="156"/>
      <c r="EY38" s="156"/>
      <c r="EZ38" s="156"/>
      <c r="FA38" s="156"/>
      <c r="FB38" s="156"/>
      <c r="FC38" s="156"/>
      <c r="FD38" s="156"/>
      <c r="FE38" s="156"/>
      <c r="FF38" s="156"/>
      <c r="FG38" s="156"/>
      <c r="FH38" s="156"/>
      <c r="FI38" s="156"/>
      <c r="FJ38" s="156"/>
      <c r="FK38" s="215"/>
    </row>
    <row r="39" spans="1:167" ht="19.5" customHeight="1" thickBot="1">
      <c r="A39" s="232" t="s">
        <v>48</v>
      </c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4"/>
      <c r="AN39" s="229" t="s">
        <v>23</v>
      </c>
      <c r="AO39" s="230"/>
      <c r="AP39" s="230"/>
      <c r="AQ39" s="230"/>
      <c r="AR39" s="230"/>
      <c r="AS39" s="231"/>
      <c r="AT39" s="220"/>
      <c r="AU39" s="221"/>
      <c r="AV39" s="221"/>
      <c r="AW39" s="221"/>
      <c r="AX39" s="221"/>
      <c r="AY39" s="221"/>
      <c r="AZ39" s="221"/>
      <c r="BA39" s="221"/>
      <c r="BB39" s="222"/>
      <c r="BC39" s="43"/>
      <c r="BD39" s="43"/>
      <c r="BE39" s="43"/>
      <c r="BF39" s="43"/>
      <c r="BG39" s="43"/>
      <c r="BH39" s="43"/>
      <c r="BI39" s="43"/>
      <c r="BJ39" s="43"/>
      <c r="BK39" s="44"/>
      <c r="BL39" s="362" t="s">
        <v>48</v>
      </c>
      <c r="BM39" s="363"/>
      <c r="BN39" s="363"/>
      <c r="BO39" s="363"/>
      <c r="BP39" s="363"/>
      <c r="BQ39" s="363"/>
      <c r="BR39" s="363"/>
      <c r="BS39" s="363"/>
      <c r="BT39" s="363"/>
      <c r="BU39" s="363"/>
      <c r="BV39" s="363"/>
      <c r="BW39" s="363"/>
      <c r="BX39" s="363"/>
      <c r="BY39" s="363"/>
      <c r="BZ39" s="363"/>
      <c r="CA39" s="363"/>
      <c r="CB39" s="363"/>
      <c r="CC39" s="363"/>
      <c r="CD39" s="363"/>
      <c r="CE39" s="363"/>
      <c r="CF39" s="364"/>
      <c r="CG39" s="358" t="s">
        <v>48</v>
      </c>
      <c r="CH39" s="358"/>
      <c r="CI39" s="358"/>
      <c r="CJ39" s="358"/>
      <c r="CK39" s="358"/>
      <c r="CL39" s="358"/>
      <c r="CM39" s="358"/>
      <c r="CN39" s="358"/>
      <c r="CO39" s="358"/>
      <c r="CP39" s="358"/>
      <c r="CQ39" s="358"/>
      <c r="CR39" s="358"/>
      <c r="CS39" s="358"/>
      <c r="CT39" s="358"/>
      <c r="CU39" s="358"/>
      <c r="CV39" s="358"/>
      <c r="CW39" s="358"/>
      <c r="CX39" s="358" t="s">
        <v>48</v>
      </c>
      <c r="CY39" s="358"/>
      <c r="CZ39" s="358"/>
      <c r="DA39" s="358"/>
      <c r="DB39" s="358"/>
      <c r="DC39" s="358"/>
      <c r="DD39" s="358"/>
      <c r="DE39" s="358"/>
      <c r="DF39" s="358"/>
      <c r="DG39" s="358"/>
      <c r="DH39" s="358"/>
      <c r="DI39" s="358"/>
      <c r="DJ39" s="358"/>
      <c r="DK39" s="358"/>
      <c r="DL39" s="358"/>
      <c r="DM39" s="358"/>
      <c r="DN39" s="358"/>
      <c r="DO39" s="358" t="s">
        <v>48</v>
      </c>
      <c r="DP39" s="358"/>
      <c r="DQ39" s="358"/>
      <c r="DR39" s="358"/>
      <c r="DS39" s="358"/>
      <c r="DT39" s="358"/>
      <c r="DU39" s="358"/>
      <c r="DV39" s="358"/>
      <c r="DW39" s="358"/>
      <c r="DX39" s="358"/>
      <c r="DY39" s="358"/>
      <c r="DZ39" s="358"/>
      <c r="EA39" s="358"/>
      <c r="EB39" s="358"/>
      <c r="EC39" s="358"/>
      <c r="ED39" s="358"/>
      <c r="EE39" s="358"/>
      <c r="EF39" s="358" t="str">
        <f t="shared" si="2"/>
        <v>-</v>
      </c>
      <c r="EG39" s="358"/>
      <c r="EH39" s="358"/>
      <c r="EI39" s="358"/>
      <c r="EJ39" s="358"/>
      <c r="EK39" s="358"/>
      <c r="EL39" s="358"/>
      <c r="EM39" s="358"/>
      <c r="EN39" s="358"/>
      <c r="EO39" s="358"/>
      <c r="EP39" s="358"/>
      <c r="EQ39" s="358"/>
      <c r="ER39" s="358"/>
      <c r="ES39" s="358"/>
      <c r="ET39" s="358"/>
      <c r="EU39" s="358" t="s">
        <v>48</v>
      </c>
      <c r="EV39" s="358"/>
      <c r="EW39" s="358"/>
      <c r="EX39" s="358"/>
      <c r="EY39" s="358"/>
      <c r="EZ39" s="358"/>
      <c r="FA39" s="358"/>
      <c r="FB39" s="358"/>
      <c r="FC39" s="358"/>
      <c r="FD39" s="358"/>
      <c r="FE39" s="358"/>
      <c r="FF39" s="358"/>
      <c r="FG39" s="358"/>
      <c r="FH39" s="358"/>
      <c r="FI39" s="358"/>
      <c r="FJ39" s="358"/>
      <c r="FK39" s="370"/>
    </row>
    <row r="40" spans="1:167" ht="11.2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7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</row>
    <row r="41" spans="1:167" ht="11.2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7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</row>
    <row r="42" spans="1:167" ht="11.2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7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</row>
    <row r="43" spans="1:167" ht="16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32"/>
      <c r="BC43" s="21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4" t="s">
        <v>72</v>
      </c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5" t="s">
        <v>73</v>
      </c>
    </row>
    <row r="44" spans="1:167" ht="15.75" customHeight="1">
      <c r="A44" s="236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237"/>
      <c r="BM44" s="237"/>
      <c r="BN44" s="237"/>
      <c r="BO44" s="237"/>
      <c r="BP44" s="237"/>
      <c r="BQ44" s="237"/>
      <c r="BR44" s="237"/>
      <c r="BS44" s="237"/>
      <c r="BT44" s="237"/>
      <c r="BU44" s="237"/>
      <c r="BV44" s="237"/>
      <c r="BW44" s="237"/>
      <c r="BX44" s="237"/>
      <c r="BY44" s="237"/>
      <c r="BZ44" s="237"/>
      <c r="CA44" s="237"/>
      <c r="CB44" s="237"/>
      <c r="CC44" s="237"/>
      <c r="CD44" s="237"/>
      <c r="CE44" s="237"/>
      <c r="CF44" s="237"/>
      <c r="CG44" s="237"/>
      <c r="CH44" s="237"/>
      <c r="CI44" s="237"/>
      <c r="CJ44" s="237"/>
      <c r="CK44" s="237"/>
      <c r="CL44" s="237"/>
      <c r="CM44" s="237"/>
      <c r="CN44" s="237"/>
      <c r="CO44" s="237"/>
      <c r="CP44" s="237"/>
      <c r="CQ44" s="237"/>
      <c r="CR44" s="237"/>
      <c r="CS44" s="237"/>
      <c r="CT44" s="237"/>
      <c r="CU44" s="237"/>
      <c r="CV44" s="237"/>
      <c r="CW44" s="237"/>
      <c r="CX44" s="237"/>
      <c r="CY44" s="237"/>
      <c r="CZ44" s="237"/>
      <c r="DA44" s="237"/>
      <c r="DB44" s="237"/>
      <c r="DC44" s="237"/>
      <c r="DD44" s="237"/>
      <c r="DE44" s="237"/>
      <c r="DF44" s="237"/>
      <c r="DG44" s="237"/>
      <c r="DH44" s="237"/>
      <c r="DI44" s="237"/>
      <c r="DJ44" s="237"/>
      <c r="DK44" s="237"/>
      <c r="DL44" s="237"/>
      <c r="DM44" s="237"/>
      <c r="DN44" s="237"/>
      <c r="DO44" s="237"/>
      <c r="DP44" s="237"/>
      <c r="DQ44" s="237"/>
      <c r="DR44" s="237"/>
      <c r="DS44" s="237"/>
      <c r="DT44" s="237"/>
      <c r="DU44" s="237"/>
      <c r="DV44" s="237"/>
      <c r="DW44" s="237"/>
      <c r="DX44" s="237"/>
      <c r="DY44" s="237"/>
      <c r="DZ44" s="237"/>
      <c r="EA44" s="237"/>
      <c r="EB44" s="237"/>
      <c r="EC44" s="237"/>
      <c r="ED44" s="237"/>
      <c r="EE44" s="237"/>
      <c r="EF44" s="237"/>
      <c r="EG44" s="237"/>
      <c r="EH44" s="237"/>
      <c r="EI44" s="237"/>
      <c r="EJ44" s="237"/>
      <c r="EK44" s="237"/>
      <c r="EL44" s="237"/>
      <c r="EM44" s="237"/>
      <c r="EN44" s="237"/>
      <c r="EO44" s="237"/>
      <c r="EP44" s="237"/>
      <c r="EQ44" s="237"/>
      <c r="ER44" s="237"/>
      <c r="ES44" s="237"/>
      <c r="ET44" s="237"/>
      <c r="EU44" s="237"/>
      <c r="EV44" s="237"/>
      <c r="EW44" s="237"/>
      <c r="EX44" s="237"/>
      <c r="EY44" s="237"/>
      <c r="EZ44" s="237"/>
      <c r="FA44" s="237"/>
      <c r="FB44" s="237"/>
      <c r="FC44" s="237"/>
      <c r="FD44" s="237"/>
      <c r="FE44" s="237"/>
      <c r="FF44" s="237"/>
      <c r="FG44" s="237"/>
      <c r="FH44" s="237"/>
      <c r="FI44" s="237"/>
      <c r="FJ44" s="237"/>
      <c r="FK44" s="237"/>
    </row>
    <row r="45" spans="1:167" ht="15.75" customHeight="1">
      <c r="A45" s="224" t="s">
        <v>7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5"/>
      <c r="AK45" s="223" t="s">
        <v>15</v>
      </c>
      <c r="AL45" s="224"/>
      <c r="AM45" s="224"/>
      <c r="AN45" s="224"/>
      <c r="AO45" s="224"/>
      <c r="AP45" s="225"/>
      <c r="AQ45" s="223" t="s">
        <v>74</v>
      </c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5"/>
      <c r="BC45" s="67"/>
      <c r="BD45" s="223" t="s">
        <v>75</v>
      </c>
      <c r="BE45" s="224"/>
      <c r="BF45" s="224"/>
      <c r="BG45" s="224"/>
      <c r="BH45" s="224"/>
      <c r="BI45" s="224"/>
      <c r="BJ45" s="224"/>
      <c r="BK45" s="224"/>
      <c r="BL45" s="224"/>
      <c r="BM45" s="224"/>
      <c r="BN45" s="224"/>
      <c r="BO45" s="224"/>
      <c r="BP45" s="224"/>
      <c r="BQ45" s="224"/>
      <c r="BR45" s="224"/>
      <c r="BS45" s="224"/>
      <c r="BT45" s="224"/>
      <c r="BU45" s="225"/>
      <c r="BV45" s="223" t="s">
        <v>76</v>
      </c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5"/>
      <c r="CI45" s="369" t="s">
        <v>16</v>
      </c>
      <c r="CJ45" s="359"/>
      <c r="CK45" s="359"/>
      <c r="CL45" s="359"/>
      <c r="CM45" s="359"/>
      <c r="CN45" s="359"/>
      <c r="CO45" s="359"/>
      <c r="CP45" s="359"/>
      <c r="CQ45" s="359"/>
      <c r="CR45" s="359"/>
      <c r="CS45" s="359"/>
      <c r="CT45" s="359"/>
      <c r="CU45" s="359"/>
      <c r="CV45" s="359"/>
      <c r="CW45" s="359"/>
      <c r="CX45" s="359"/>
      <c r="CY45" s="359"/>
      <c r="CZ45" s="359"/>
      <c r="DA45" s="359"/>
      <c r="DB45" s="359"/>
      <c r="DC45" s="359"/>
      <c r="DD45" s="359"/>
      <c r="DE45" s="359"/>
      <c r="DF45" s="359"/>
      <c r="DG45" s="359"/>
      <c r="DH45" s="359"/>
      <c r="DI45" s="359"/>
      <c r="DJ45" s="359"/>
      <c r="DK45" s="359"/>
      <c r="DL45" s="359"/>
      <c r="DM45" s="359"/>
      <c r="DN45" s="359"/>
      <c r="DO45" s="359"/>
      <c r="DP45" s="359"/>
      <c r="DQ45" s="359"/>
      <c r="DR45" s="359"/>
      <c r="DS45" s="359"/>
      <c r="DT45" s="359"/>
      <c r="DU45" s="359"/>
      <c r="DV45" s="359"/>
      <c r="DW45" s="359"/>
      <c r="DX45" s="359"/>
      <c r="DY45" s="359"/>
      <c r="DZ45" s="359"/>
      <c r="EA45" s="359"/>
      <c r="EB45" s="359"/>
      <c r="EC45" s="359"/>
      <c r="ED45" s="359"/>
      <c r="EE45" s="359"/>
      <c r="EF45" s="359"/>
      <c r="EG45" s="359"/>
      <c r="EH45" s="359"/>
      <c r="EI45" s="359"/>
      <c r="EJ45" s="359"/>
      <c r="EK45" s="360"/>
      <c r="EL45" s="369" t="s">
        <v>77</v>
      </c>
      <c r="EM45" s="359"/>
      <c r="EN45" s="359"/>
      <c r="EO45" s="359"/>
      <c r="EP45" s="359"/>
      <c r="EQ45" s="359"/>
      <c r="ER45" s="359"/>
      <c r="ES45" s="359"/>
      <c r="ET45" s="359"/>
      <c r="EU45" s="359"/>
      <c r="EV45" s="359"/>
      <c r="EW45" s="359"/>
      <c r="EX45" s="359"/>
      <c r="EY45" s="359"/>
      <c r="EZ45" s="359"/>
      <c r="FA45" s="359"/>
      <c r="FB45" s="359"/>
      <c r="FC45" s="359"/>
      <c r="FD45" s="359"/>
      <c r="FE45" s="359"/>
      <c r="FF45" s="359"/>
      <c r="FG45" s="359"/>
      <c r="FH45" s="359"/>
      <c r="FI45" s="359"/>
      <c r="FJ45" s="359"/>
      <c r="FK45" s="359"/>
    </row>
    <row r="46" spans="1:167" ht="46.5" customHeight="1">
      <c r="A46" s="227"/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8"/>
      <c r="AK46" s="226"/>
      <c r="AL46" s="227"/>
      <c r="AM46" s="227"/>
      <c r="AN46" s="227"/>
      <c r="AO46" s="227"/>
      <c r="AP46" s="228"/>
      <c r="AQ46" s="226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8"/>
      <c r="BC46" s="68"/>
      <c r="BD46" s="226"/>
      <c r="BE46" s="227"/>
      <c r="BF46" s="227"/>
      <c r="BG46" s="227"/>
      <c r="BH46" s="227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227"/>
      <c r="BT46" s="227"/>
      <c r="BU46" s="228"/>
      <c r="BV46" s="226"/>
      <c r="BW46" s="227"/>
      <c r="BX46" s="227"/>
      <c r="BY46" s="227"/>
      <c r="BZ46" s="227"/>
      <c r="CA46" s="227"/>
      <c r="CB46" s="227"/>
      <c r="CC46" s="227"/>
      <c r="CD46" s="227"/>
      <c r="CE46" s="227"/>
      <c r="CF46" s="227"/>
      <c r="CG46" s="227"/>
      <c r="CH46" s="228"/>
      <c r="CI46" s="359" t="s">
        <v>78</v>
      </c>
      <c r="CJ46" s="359"/>
      <c r="CK46" s="359"/>
      <c r="CL46" s="359"/>
      <c r="CM46" s="359"/>
      <c r="CN46" s="359"/>
      <c r="CO46" s="359"/>
      <c r="CP46" s="359"/>
      <c r="CQ46" s="359"/>
      <c r="CR46" s="359"/>
      <c r="CS46" s="359"/>
      <c r="CT46" s="359"/>
      <c r="CU46" s="359"/>
      <c r="CV46" s="359"/>
      <c r="CW46" s="359"/>
      <c r="CX46" s="360"/>
      <c r="CY46" s="369" t="s">
        <v>17</v>
      </c>
      <c r="CZ46" s="359"/>
      <c r="DA46" s="359"/>
      <c r="DB46" s="359"/>
      <c r="DC46" s="359"/>
      <c r="DD46" s="359"/>
      <c r="DE46" s="359"/>
      <c r="DF46" s="359"/>
      <c r="DG46" s="359"/>
      <c r="DH46" s="359"/>
      <c r="DI46" s="359"/>
      <c r="DJ46" s="359"/>
      <c r="DK46" s="360"/>
      <c r="DL46" s="369" t="s">
        <v>18</v>
      </c>
      <c r="DM46" s="359"/>
      <c r="DN46" s="359"/>
      <c r="DO46" s="359"/>
      <c r="DP46" s="359"/>
      <c r="DQ46" s="359"/>
      <c r="DR46" s="359"/>
      <c r="DS46" s="359"/>
      <c r="DT46" s="359"/>
      <c r="DU46" s="359"/>
      <c r="DV46" s="359"/>
      <c r="DW46" s="359"/>
      <c r="DX46" s="360"/>
      <c r="DY46" s="369" t="s">
        <v>19</v>
      </c>
      <c r="DZ46" s="359"/>
      <c r="EA46" s="359"/>
      <c r="EB46" s="359"/>
      <c r="EC46" s="359"/>
      <c r="ED46" s="359"/>
      <c r="EE46" s="359"/>
      <c r="EF46" s="359"/>
      <c r="EG46" s="359"/>
      <c r="EH46" s="359"/>
      <c r="EI46" s="359"/>
      <c r="EJ46" s="359"/>
      <c r="EK46" s="360"/>
      <c r="EL46" s="226" t="s">
        <v>79</v>
      </c>
      <c r="EM46" s="227"/>
      <c r="EN46" s="227"/>
      <c r="EO46" s="227"/>
      <c r="EP46" s="227"/>
      <c r="EQ46" s="227"/>
      <c r="ER46" s="227"/>
      <c r="ES46" s="227"/>
      <c r="ET46" s="227"/>
      <c r="EU46" s="227"/>
      <c r="EV46" s="227"/>
      <c r="EW46" s="227"/>
      <c r="EX46" s="228"/>
      <c r="EY46" s="226" t="s">
        <v>80</v>
      </c>
      <c r="EZ46" s="227"/>
      <c r="FA46" s="227"/>
      <c r="FB46" s="227"/>
      <c r="FC46" s="227"/>
      <c r="FD46" s="227"/>
      <c r="FE46" s="227"/>
      <c r="FF46" s="227"/>
      <c r="FG46" s="227"/>
      <c r="FH46" s="227"/>
      <c r="FI46" s="227"/>
      <c r="FJ46" s="227"/>
      <c r="FK46" s="227"/>
    </row>
    <row r="47" spans="1:167" ht="15.75" customHeight="1" thickBot="1">
      <c r="A47" s="218">
        <v>1</v>
      </c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9"/>
      <c r="AK47" s="138">
        <v>2</v>
      </c>
      <c r="AL47" s="139"/>
      <c r="AM47" s="139"/>
      <c r="AN47" s="139"/>
      <c r="AO47" s="139"/>
      <c r="AP47" s="140"/>
      <c r="AQ47" s="138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40"/>
      <c r="BC47" s="66"/>
      <c r="BD47" s="138">
        <v>4</v>
      </c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40"/>
      <c r="BV47" s="138">
        <v>5</v>
      </c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40"/>
      <c r="CI47" s="138">
        <v>6</v>
      </c>
      <c r="CJ47" s="139"/>
      <c r="CK47" s="139"/>
      <c r="CL47" s="139"/>
      <c r="CM47" s="139"/>
      <c r="CN47" s="139"/>
      <c r="CO47" s="139"/>
      <c r="CP47" s="139"/>
      <c r="CQ47" s="139"/>
      <c r="CR47" s="139"/>
      <c r="CS47" s="139"/>
      <c r="CT47" s="139"/>
      <c r="CU47" s="139"/>
      <c r="CV47" s="139"/>
      <c r="CW47" s="139"/>
      <c r="CX47" s="140"/>
      <c r="CY47" s="138">
        <v>7</v>
      </c>
      <c r="CZ47" s="139"/>
      <c r="DA47" s="139"/>
      <c r="DB47" s="139"/>
      <c r="DC47" s="139"/>
      <c r="DD47" s="139"/>
      <c r="DE47" s="139"/>
      <c r="DF47" s="139"/>
      <c r="DG47" s="139"/>
      <c r="DH47" s="139"/>
      <c r="DI47" s="139"/>
      <c r="DJ47" s="139"/>
      <c r="DK47" s="140"/>
      <c r="DL47" s="138">
        <v>8</v>
      </c>
      <c r="DM47" s="139"/>
      <c r="DN47" s="139"/>
      <c r="DO47" s="139"/>
      <c r="DP47" s="139"/>
      <c r="DQ47" s="139"/>
      <c r="DR47" s="139"/>
      <c r="DS47" s="139"/>
      <c r="DT47" s="139"/>
      <c r="DU47" s="139"/>
      <c r="DV47" s="139"/>
      <c r="DW47" s="139"/>
      <c r="DX47" s="140"/>
      <c r="DY47" s="138">
        <v>9</v>
      </c>
      <c r="DZ47" s="139"/>
      <c r="EA47" s="139"/>
      <c r="EB47" s="139"/>
      <c r="EC47" s="139"/>
      <c r="ED47" s="139"/>
      <c r="EE47" s="139"/>
      <c r="EF47" s="139"/>
      <c r="EG47" s="139"/>
      <c r="EH47" s="139"/>
      <c r="EI47" s="139"/>
      <c r="EJ47" s="139"/>
      <c r="EK47" s="140"/>
      <c r="EL47" s="138">
        <v>10</v>
      </c>
      <c r="EM47" s="139"/>
      <c r="EN47" s="139"/>
      <c r="EO47" s="139"/>
      <c r="EP47" s="139"/>
      <c r="EQ47" s="139"/>
      <c r="ER47" s="139"/>
      <c r="ES47" s="139"/>
      <c r="ET47" s="139"/>
      <c r="EU47" s="139"/>
      <c r="EV47" s="139"/>
      <c r="EW47" s="139"/>
      <c r="EX47" s="139"/>
      <c r="EY47" s="138">
        <v>11</v>
      </c>
      <c r="EZ47" s="139"/>
      <c r="FA47" s="139"/>
      <c r="FB47" s="139"/>
      <c r="FC47" s="139"/>
      <c r="FD47" s="139"/>
      <c r="FE47" s="139"/>
      <c r="FF47" s="139"/>
      <c r="FG47" s="139"/>
      <c r="FH47" s="139"/>
      <c r="FI47" s="139"/>
      <c r="FJ47" s="139"/>
      <c r="FK47" s="139"/>
    </row>
    <row r="48" spans="1:167" ht="15.75" customHeight="1">
      <c r="A48" s="240" t="s">
        <v>81</v>
      </c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183" t="s">
        <v>82</v>
      </c>
      <c r="AL48" s="184"/>
      <c r="AM48" s="184"/>
      <c r="AN48" s="184"/>
      <c r="AO48" s="184"/>
      <c r="AP48" s="184"/>
      <c r="AQ48" s="141" t="s">
        <v>33</v>
      </c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72"/>
      <c r="BD48" s="235">
        <f>BL50+BD51+BD52+BD53+BD54+BD55+BD56+BD57+BD58+BD59+BD60+BD61+BL62+BD64+BD65+BD66+BD68+BD69+BD70+BD71+BD72+BD73+BD74+BD75+BD77+BD79+BD80+BD81+BD82+BD83+BD84+BD85+BD86+BD87+BD88+BD89+BD90+BD91+BD92+BD93+BD94+BD95+BD96+BL97+BD98+BD99+BD100+BD102+BD103+BD104+BD105+BD106+BD107+BD108</f>
        <v>377055503</v>
      </c>
      <c r="BE48" s="235"/>
      <c r="BF48" s="235"/>
      <c r="BG48" s="235"/>
      <c r="BH48" s="235"/>
      <c r="BI48" s="235"/>
      <c r="BJ48" s="235"/>
      <c r="BK48" s="235"/>
      <c r="BL48" s="235"/>
      <c r="BM48" s="235"/>
      <c r="BN48" s="235"/>
      <c r="BO48" s="235"/>
      <c r="BP48" s="235"/>
      <c r="BQ48" s="235"/>
      <c r="BR48" s="235"/>
      <c r="BS48" s="235"/>
      <c r="BT48" s="235"/>
      <c r="BU48" s="235"/>
      <c r="BV48" s="365">
        <f>BD48</f>
        <v>377055503</v>
      </c>
      <c r="BW48" s="366"/>
      <c r="BX48" s="366"/>
      <c r="BY48" s="366"/>
      <c r="BZ48" s="366"/>
      <c r="CA48" s="366"/>
      <c r="CB48" s="366"/>
      <c r="CC48" s="366"/>
      <c r="CD48" s="366"/>
      <c r="CE48" s="366"/>
      <c r="CF48" s="366"/>
      <c r="CG48" s="366"/>
      <c r="CH48" s="367"/>
      <c r="CI48" s="235">
        <f>SUM(CI50:CX108)</f>
        <v>199383321.73</v>
      </c>
      <c r="CJ48" s="235"/>
      <c r="CK48" s="235"/>
      <c r="CL48" s="235"/>
      <c r="CM48" s="235"/>
      <c r="CN48" s="235"/>
      <c r="CO48" s="235"/>
      <c r="CP48" s="235"/>
      <c r="CQ48" s="235"/>
      <c r="CR48" s="235"/>
      <c r="CS48" s="235"/>
      <c r="CT48" s="235"/>
      <c r="CU48" s="235"/>
      <c r="CV48" s="235"/>
      <c r="CW48" s="235"/>
      <c r="CX48" s="235"/>
      <c r="CY48" s="235" t="s">
        <v>48</v>
      </c>
      <c r="CZ48" s="235"/>
      <c r="DA48" s="235"/>
      <c r="DB48" s="235"/>
      <c r="DC48" s="235"/>
      <c r="DD48" s="235"/>
      <c r="DE48" s="235"/>
      <c r="DF48" s="235"/>
      <c r="DG48" s="235"/>
      <c r="DH48" s="235"/>
      <c r="DI48" s="235"/>
      <c r="DJ48" s="235"/>
      <c r="DK48" s="235"/>
      <c r="DL48" s="235" t="s">
        <v>48</v>
      </c>
      <c r="DM48" s="235"/>
      <c r="DN48" s="235"/>
      <c r="DO48" s="235"/>
      <c r="DP48" s="235"/>
      <c r="DQ48" s="235"/>
      <c r="DR48" s="235"/>
      <c r="DS48" s="235"/>
      <c r="DT48" s="235"/>
      <c r="DU48" s="235"/>
      <c r="DV48" s="235"/>
      <c r="DW48" s="235"/>
      <c r="DX48" s="235"/>
      <c r="DY48" s="235">
        <f>CI48</f>
        <v>199383321.73</v>
      </c>
      <c r="DZ48" s="235"/>
      <c r="EA48" s="235"/>
      <c r="EB48" s="235"/>
      <c r="EC48" s="235"/>
      <c r="ED48" s="235"/>
      <c r="EE48" s="235"/>
      <c r="EF48" s="235"/>
      <c r="EG48" s="235"/>
      <c r="EH48" s="235"/>
      <c r="EI48" s="235"/>
      <c r="EJ48" s="235"/>
      <c r="EK48" s="235"/>
      <c r="EL48" s="365">
        <f>SUM(EL50:EX108)</f>
        <v>707080.3200000001</v>
      </c>
      <c r="EM48" s="366"/>
      <c r="EN48" s="366"/>
      <c r="EO48" s="366"/>
      <c r="EP48" s="366"/>
      <c r="EQ48" s="366"/>
      <c r="ER48" s="366"/>
      <c r="ES48" s="366"/>
      <c r="ET48" s="366"/>
      <c r="EU48" s="366"/>
      <c r="EV48" s="366"/>
      <c r="EW48" s="366"/>
      <c r="EX48" s="367"/>
      <c r="EY48" s="238">
        <f>BV48-DY48</f>
        <v>177672181.27</v>
      </c>
      <c r="EZ48" s="238"/>
      <c r="FA48" s="238"/>
      <c r="FB48" s="238"/>
      <c r="FC48" s="238"/>
      <c r="FD48" s="238"/>
      <c r="FE48" s="238"/>
      <c r="FF48" s="238"/>
      <c r="FG48" s="238"/>
      <c r="FH48" s="238"/>
      <c r="FI48" s="238"/>
      <c r="FJ48" s="238"/>
      <c r="FK48" s="239"/>
    </row>
    <row r="49" spans="1:167" ht="15.75" customHeight="1">
      <c r="A49" s="244" t="s">
        <v>14</v>
      </c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116" t="s">
        <v>48</v>
      </c>
      <c r="AL49" s="116"/>
      <c r="AM49" s="116"/>
      <c r="AN49" s="116"/>
      <c r="AO49" s="116"/>
      <c r="AP49" s="116"/>
      <c r="AQ49" s="116" t="s">
        <v>48</v>
      </c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73"/>
      <c r="BD49" s="156" t="s">
        <v>48</v>
      </c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 t="s">
        <v>48</v>
      </c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 t="s">
        <v>48</v>
      </c>
      <c r="CJ49" s="156"/>
      <c r="CK49" s="156"/>
      <c r="CL49" s="156"/>
      <c r="CM49" s="156"/>
      <c r="CN49" s="156"/>
      <c r="CO49" s="156"/>
      <c r="CP49" s="156"/>
      <c r="CQ49" s="156"/>
      <c r="CR49" s="156"/>
      <c r="CS49" s="156"/>
      <c r="CT49" s="156"/>
      <c r="CU49" s="156"/>
      <c r="CV49" s="156"/>
      <c r="CW49" s="156"/>
      <c r="CX49" s="156"/>
      <c r="CY49" s="156" t="s">
        <v>48</v>
      </c>
      <c r="CZ49" s="156"/>
      <c r="DA49" s="156"/>
      <c r="DB49" s="156"/>
      <c r="DC49" s="156"/>
      <c r="DD49" s="156"/>
      <c r="DE49" s="156"/>
      <c r="DF49" s="156"/>
      <c r="DG49" s="156"/>
      <c r="DH49" s="156"/>
      <c r="DI49" s="156"/>
      <c r="DJ49" s="156"/>
      <c r="DK49" s="156"/>
      <c r="DL49" s="156" t="s">
        <v>48</v>
      </c>
      <c r="DM49" s="156"/>
      <c r="DN49" s="156"/>
      <c r="DO49" s="156"/>
      <c r="DP49" s="156"/>
      <c r="DQ49" s="156"/>
      <c r="DR49" s="156"/>
      <c r="DS49" s="156"/>
      <c r="DT49" s="156"/>
      <c r="DU49" s="156"/>
      <c r="DV49" s="156"/>
      <c r="DW49" s="156"/>
      <c r="DX49" s="156"/>
      <c r="DY49" s="156" t="s">
        <v>48</v>
      </c>
      <c r="DZ49" s="156"/>
      <c r="EA49" s="156"/>
      <c r="EB49" s="156"/>
      <c r="EC49" s="156"/>
      <c r="ED49" s="156"/>
      <c r="EE49" s="156"/>
      <c r="EF49" s="156"/>
      <c r="EG49" s="156"/>
      <c r="EH49" s="156"/>
      <c r="EI49" s="156"/>
      <c r="EJ49" s="156"/>
      <c r="EK49" s="156"/>
      <c r="EL49" s="156" t="s">
        <v>48</v>
      </c>
      <c r="EM49" s="156"/>
      <c r="EN49" s="156"/>
      <c r="EO49" s="156"/>
      <c r="EP49" s="156"/>
      <c r="EQ49" s="156"/>
      <c r="ER49" s="156"/>
      <c r="ES49" s="156"/>
      <c r="ET49" s="156"/>
      <c r="EU49" s="156"/>
      <c r="EV49" s="156"/>
      <c r="EW49" s="156"/>
      <c r="EX49" s="156"/>
      <c r="EY49" s="156" t="s">
        <v>48</v>
      </c>
      <c r="EZ49" s="156"/>
      <c r="FA49" s="156"/>
      <c r="FB49" s="156"/>
      <c r="FC49" s="156"/>
      <c r="FD49" s="156"/>
      <c r="FE49" s="156"/>
      <c r="FF49" s="156"/>
      <c r="FG49" s="156"/>
      <c r="FH49" s="156"/>
      <c r="FI49" s="156"/>
      <c r="FJ49" s="156"/>
      <c r="FK49" s="156"/>
    </row>
    <row r="50" spans="1:174" s="13" customFormat="1" ht="15.75" customHeight="1">
      <c r="A50" s="244" t="s">
        <v>230</v>
      </c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55" t="s">
        <v>102</v>
      </c>
      <c r="AL50" s="255"/>
      <c r="AM50" s="255"/>
      <c r="AN50" s="255"/>
      <c r="AO50" s="255"/>
      <c r="AP50" s="255"/>
      <c r="AQ50" s="137" t="s">
        <v>162</v>
      </c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74" t="s">
        <v>246</v>
      </c>
      <c r="BD50" s="49"/>
      <c r="BE50" s="49"/>
      <c r="BF50" s="49"/>
      <c r="BG50" s="49"/>
      <c r="BH50" s="49"/>
      <c r="BI50" s="49"/>
      <c r="BJ50" s="49"/>
      <c r="BK50" s="49"/>
      <c r="BL50" s="95">
        <v>28300</v>
      </c>
      <c r="BM50" s="95"/>
      <c r="BN50" s="95"/>
      <c r="BO50" s="95"/>
      <c r="BP50" s="95"/>
      <c r="BQ50" s="95"/>
      <c r="BR50" s="95"/>
      <c r="BS50" s="95"/>
      <c r="BT50" s="95"/>
      <c r="BU50" s="95"/>
      <c r="BV50" s="95">
        <f>BL50</f>
        <v>28300</v>
      </c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>
        <f>2716</f>
        <v>2716</v>
      </c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 t="s">
        <v>48</v>
      </c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 t="s">
        <v>48</v>
      </c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>
        <f>CI50</f>
        <v>2716</v>
      </c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>
        <v>0</v>
      </c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7">
        <f>BL50-DY50</f>
        <v>25584</v>
      </c>
      <c r="EZ50" s="97"/>
      <c r="FA50" s="97"/>
      <c r="FB50" s="97"/>
      <c r="FC50" s="97"/>
      <c r="FD50" s="97"/>
      <c r="FE50" s="97"/>
      <c r="FF50" s="97"/>
      <c r="FG50" s="97"/>
      <c r="FH50" s="97"/>
      <c r="FI50" s="97"/>
      <c r="FJ50" s="97"/>
      <c r="FK50" s="97"/>
      <c r="FN50" s="98">
        <v>201</v>
      </c>
      <c r="FO50" s="98"/>
      <c r="FP50" s="98"/>
      <c r="FQ50" s="98"/>
      <c r="FR50" s="98"/>
    </row>
    <row r="51" spans="1:174" s="19" customFormat="1" ht="22.5" customHeight="1">
      <c r="A51" s="245" t="s">
        <v>231</v>
      </c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9" t="s">
        <v>136</v>
      </c>
      <c r="AL51" s="250"/>
      <c r="AM51" s="250"/>
      <c r="AN51" s="250"/>
      <c r="AO51" s="250"/>
      <c r="AP51" s="251"/>
      <c r="AQ51" s="246" t="s">
        <v>163</v>
      </c>
      <c r="AR51" s="247"/>
      <c r="AS51" s="247"/>
      <c r="AT51" s="247"/>
      <c r="AU51" s="247"/>
      <c r="AV51" s="247"/>
      <c r="AW51" s="247"/>
      <c r="AX51" s="247"/>
      <c r="AY51" s="247"/>
      <c r="AZ51" s="247"/>
      <c r="BA51" s="247"/>
      <c r="BB51" s="248"/>
      <c r="BC51" s="75" t="s">
        <v>247</v>
      </c>
      <c r="BD51" s="92">
        <f>32860700-190593.97+290300+20000</f>
        <v>32980406.03</v>
      </c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4"/>
      <c r="BV51" s="92">
        <f aca="true" t="shared" si="3" ref="BV51:BV59">BD51</f>
        <v>32980406.03</v>
      </c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4"/>
      <c r="CI51" s="92">
        <f>2053775.18+2250384.38+2893474.44+3089684.13+2272385.09+2300568.28</f>
        <v>14860271.499999998</v>
      </c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4"/>
      <c r="CY51" s="95" t="s">
        <v>48</v>
      </c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 t="s">
        <v>48</v>
      </c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>
        <f>CI51</f>
        <v>14860271.499999998</v>
      </c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2">
        <v>0</v>
      </c>
      <c r="EM51" s="93"/>
      <c r="EN51" s="93"/>
      <c r="EO51" s="93"/>
      <c r="EP51" s="93"/>
      <c r="EQ51" s="93"/>
      <c r="ER51" s="93"/>
      <c r="ES51" s="93"/>
      <c r="ET51" s="93"/>
      <c r="EU51" s="93"/>
      <c r="EV51" s="93"/>
      <c r="EW51" s="93"/>
      <c r="EX51" s="94"/>
      <c r="EY51" s="92">
        <f aca="true" t="shared" si="4" ref="EY51:EY59">BD51-DY51</f>
        <v>18120134.53</v>
      </c>
      <c r="EZ51" s="93"/>
      <c r="FA51" s="93"/>
      <c r="FB51" s="93"/>
      <c r="FC51" s="93"/>
      <c r="FD51" s="93"/>
      <c r="FE51" s="93"/>
      <c r="FF51" s="93"/>
      <c r="FG51" s="93"/>
      <c r="FH51" s="93"/>
      <c r="FI51" s="93"/>
      <c r="FJ51" s="93"/>
      <c r="FK51" s="94"/>
      <c r="FL51" s="13"/>
      <c r="FM51" s="18"/>
      <c r="FN51" s="18"/>
      <c r="FO51" s="18"/>
      <c r="FP51" s="18"/>
      <c r="FQ51" s="18"/>
      <c r="FR51" s="13"/>
    </row>
    <row r="52" spans="1:174" s="36" customFormat="1" ht="22.5" customHeight="1">
      <c r="A52" s="245" t="s">
        <v>232</v>
      </c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52" t="s">
        <v>212</v>
      </c>
      <c r="AL52" s="253"/>
      <c r="AM52" s="253"/>
      <c r="AN52" s="253"/>
      <c r="AO52" s="253"/>
      <c r="AP52" s="254"/>
      <c r="AQ52" s="246" t="s">
        <v>164</v>
      </c>
      <c r="AR52" s="247"/>
      <c r="AS52" s="247"/>
      <c r="AT52" s="247"/>
      <c r="AU52" s="247"/>
      <c r="AV52" s="247"/>
      <c r="AW52" s="247"/>
      <c r="AX52" s="247"/>
      <c r="AY52" s="247"/>
      <c r="AZ52" s="247"/>
      <c r="BA52" s="247"/>
      <c r="BB52" s="248"/>
      <c r="BC52" s="75" t="s">
        <v>248</v>
      </c>
      <c r="BD52" s="92">
        <f>2468600-869490-19822</f>
        <v>1579288</v>
      </c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4"/>
      <c r="BV52" s="92">
        <f t="shared" si="3"/>
        <v>1579288</v>
      </c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4"/>
      <c r="CI52" s="92">
        <f>141815.72+155680.15+180332.29+131930.73+160999.59+110413.7</f>
        <v>881172.1799999999</v>
      </c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4"/>
      <c r="CY52" s="97" t="s">
        <v>48</v>
      </c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 t="s">
        <v>48</v>
      </c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5">
        <f>CI52</f>
        <v>881172.1799999999</v>
      </c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2">
        <v>0</v>
      </c>
      <c r="EM52" s="93"/>
      <c r="EN52" s="93"/>
      <c r="EO52" s="93"/>
      <c r="EP52" s="93"/>
      <c r="EQ52" s="93"/>
      <c r="ER52" s="93"/>
      <c r="ES52" s="93"/>
      <c r="ET52" s="93"/>
      <c r="EU52" s="93"/>
      <c r="EV52" s="93"/>
      <c r="EW52" s="93"/>
      <c r="EX52" s="94"/>
      <c r="EY52" s="92">
        <f t="shared" si="4"/>
        <v>698115.8200000001</v>
      </c>
      <c r="EZ52" s="93"/>
      <c r="FA52" s="93"/>
      <c r="FB52" s="93"/>
      <c r="FC52" s="93"/>
      <c r="FD52" s="93"/>
      <c r="FE52" s="93"/>
      <c r="FF52" s="93"/>
      <c r="FG52" s="93"/>
      <c r="FH52" s="93"/>
      <c r="FI52" s="93"/>
      <c r="FJ52" s="93"/>
      <c r="FK52" s="94"/>
      <c r="FL52" s="13"/>
      <c r="FM52" s="18"/>
      <c r="FN52" s="18"/>
      <c r="FO52" s="18"/>
      <c r="FP52" s="18"/>
      <c r="FQ52" s="18"/>
      <c r="FR52" s="13"/>
    </row>
    <row r="53" spans="1:174" s="39" customFormat="1" ht="22.5" customHeight="1">
      <c r="A53" s="245" t="s">
        <v>231</v>
      </c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52" t="s">
        <v>150</v>
      </c>
      <c r="AL53" s="253"/>
      <c r="AM53" s="253"/>
      <c r="AN53" s="253"/>
      <c r="AO53" s="253"/>
      <c r="AP53" s="254"/>
      <c r="AQ53" s="246" t="s">
        <v>165</v>
      </c>
      <c r="AR53" s="247"/>
      <c r="AS53" s="247"/>
      <c r="AT53" s="247"/>
      <c r="AU53" s="247"/>
      <c r="AV53" s="247"/>
      <c r="AW53" s="247"/>
      <c r="AX53" s="247"/>
      <c r="AY53" s="247"/>
      <c r="AZ53" s="247"/>
      <c r="BA53" s="247"/>
      <c r="BB53" s="248"/>
      <c r="BC53" s="75" t="s">
        <v>249</v>
      </c>
      <c r="BD53" s="92">
        <f>39431300+437100</f>
        <v>39868400</v>
      </c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4"/>
      <c r="BV53" s="92">
        <f t="shared" si="3"/>
        <v>39868400</v>
      </c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4"/>
      <c r="CI53" s="92">
        <f>3336600+2976100+2979000+3251400+3816800+3968500</f>
        <v>20328400</v>
      </c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4"/>
      <c r="CY53" s="97" t="s">
        <v>48</v>
      </c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 t="s">
        <v>48</v>
      </c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5">
        <f aca="true" t="shared" si="5" ref="DY53:DY59">CI53</f>
        <v>20328400</v>
      </c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2">
        <v>0</v>
      </c>
      <c r="EM53" s="93"/>
      <c r="EN53" s="93"/>
      <c r="EO53" s="93"/>
      <c r="EP53" s="93"/>
      <c r="EQ53" s="93"/>
      <c r="ER53" s="93"/>
      <c r="ES53" s="93"/>
      <c r="ET53" s="93"/>
      <c r="EU53" s="93"/>
      <c r="EV53" s="93"/>
      <c r="EW53" s="93"/>
      <c r="EX53" s="94"/>
      <c r="EY53" s="92">
        <f t="shared" si="4"/>
        <v>19540000</v>
      </c>
      <c r="EZ53" s="93"/>
      <c r="FA53" s="93"/>
      <c r="FB53" s="93"/>
      <c r="FC53" s="93"/>
      <c r="FD53" s="93"/>
      <c r="FE53" s="93"/>
      <c r="FF53" s="93"/>
      <c r="FG53" s="93"/>
      <c r="FH53" s="93"/>
      <c r="FI53" s="93"/>
      <c r="FJ53" s="93"/>
      <c r="FK53" s="94"/>
      <c r="FL53" s="13"/>
      <c r="FM53" s="18"/>
      <c r="FN53" s="18"/>
      <c r="FO53" s="18"/>
      <c r="FP53" s="18"/>
      <c r="FQ53" s="18"/>
      <c r="FR53" s="13"/>
    </row>
    <row r="54" spans="1:174" s="39" customFormat="1" ht="22.5" customHeight="1">
      <c r="A54" s="245" t="s">
        <v>231</v>
      </c>
      <c r="B54" s="245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52" t="s">
        <v>137</v>
      </c>
      <c r="AL54" s="253"/>
      <c r="AM54" s="253"/>
      <c r="AN54" s="253"/>
      <c r="AO54" s="253"/>
      <c r="AP54" s="254"/>
      <c r="AQ54" s="246" t="s">
        <v>166</v>
      </c>
      <c r="AR54" s="247"/>
      <c r="AS54" s="247"/>
      <c r="AT54" s="247"/>
      <c r="AU54" s="247"/>
      <c r="AV54" s="247"/>
      <c r="AW54" s="247"/>
      <c r="AX54" s="247"/>
      <c r="AY54" s="247"/>
      <c r="AZ54" s="247"/>
      <c r="BA54" s="247"/>
      <c r="BB54" s="248"/>
      <c r="BC54" s="75" t="s">
        <v>250</v>
      </c>
      <c r="BD54" s="92">
        <v>173400</v>
      </c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4"/>
      <c r="BV54" s="92">
        <f t="shared" si="3"/>
        <v>173400</v>
      </c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4"/>
      <c r="CI54" s="92">
        <f>14450+14450+14450+14450+14450</f>
        <v>72250</v>
      </c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4"/>
      <c r="CY54" s="97" t="s">
        <v>48</v>
      </c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 t="s">
        <v>48</v>
      </c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  <c r="DY54" s="95">
        <f t="shared" si="5"/>
        <v>72250</v>
      </c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2">
        <v>0</v>
      </c>
      <c r="EM54" s="93"/>
      <c r="EN54" s="93"/>
      <c r="EO54" s="93"/>
      <c r="EP54" s="93"/>
      <c r="EQ54" s="93"/>
      <c r="ER54" s="93"/>
      <c r="ES54" s="93"/>
      <c r="ET54" s="93"/>
      <c r="EU54" s="93"/>
      <c r="EV54" s="93"/>
      <c r="EW54" s="93"/>
      <c r="EX54" s="94"/>
      <c r="EY54" s="92">
        <f t="shared" si="4"/>
        <v>101150</v>
      </c>
      <c r="EZ54" s="93"/>
      <c r="FA54" s="93"/>
      <c r="FB54" s="93"/>
      <c r="FC54" s="93"/>
      <c r="FD54" s="93"/>
      <c r="FE54" s="93"/>
      <c r="FF54" s="93"/>
      <c r="FG54" s="93"/>
      <c r="FH54" s="93"/>
      <c r="FI54" s="93"/>
      <c r="FJ54" s="93"/>
      <c r="FK54" s="94"/>
      <c r="FL54" s="13"/>
      <c r="FM54" s="18"/>
      <c r="FN54" s="18"/>
      <c r="FO54" s="18"/>
      <c r="FP54" s="18"/>
      <c r="FQ54" s="18"/>
      <c r="FR54" s="13"/>
    </row>
    <row r="55" spans="1:174" s="39" customFormat="1" ht="22.5" customHeight="1">
      <c r="A55" s="245" t="s">
        <v>232</v>
      </c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  <c r="AK55" s="252" t="s">
        <v>138</v>
      </c>
      <c r="AL55" s="253"/>
      <c r="AM55" s="253"/>
      <c r="AN55" s="253"/>
      <c r="AO55" s="253"/>
      <c r="AP55" s="254"/>
      <c r="AQ55" s="246" t="s">
        <v>196</v>
      </c>
      <c r="AR55" s="247"/>
      <c r="AS55" s="247"/>
      <c r="AT55" s="247"/>
      <c r="AU55" s="247"/>
      <c r="AV55" s="247"/>
      <c r="AW55" s="247"/>
      <c r="AX55" s="247"/>
      <c r="AY55" s="247"/>
      <c r="AZ55" s="247"/>
      <c r="BA55" s="247"/>
      <c r="BB55" s="248"/>
      <c r="BC55" s="75" t="s">
        <v>251</v>
      </c>
      <c r="BD55" s="92">
        <v>7800</v>
      </c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4"/>
      <c r="BV55" s="92">
        <f t="shared" si="3"/>
        <v>7800</v>
      </c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4"/>
      <c r="CI55" s="92">
        <v>650</v>
      </c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4"/>
      <c r="CY55" s="97" t="s">
        <v>48</v>
      </c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 t="s">
        <v>48</v>
      </c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7"/>
      <c r="DX55" s="97"/>
      <c r="DY55" s="95">
        <f t="shared" si="5"/>
        <v>650</v>
      </c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2">
        <v>0</v>
      </c>
      <c r="EM55" s="93"/>
      <c r="EN55" s="93"/>
      <c r="EO55" s="93"/>
      <c r="EP55" s="93"/>
      <c r="EQ55" s="93"/>
      <c r="ER55" s="93"/>
      <c r="ES55" s="93"/>
      <c r="ET55" s="93"/>
      <c r="EU55" s="93"/>
      <c r="EV55" s="93"/>
      <c r="EW55" s="93"/>
      <c r="EX55" s="94"/>
      <c r="EY55" s="92">
        <f t="shared" si="4"/>
        <v>7150</v>
      </c>
      <c r="EZ55" s="93"/>
      <c r="FA55" s="93"/>
      <c r="FB55" s="93"/>
      <c r="FC55" s="93"/>
      <c r="FD55" s="93"/>
      <c r="FE55" s="93"/>
      <c r="FF55" s="93"/>
      <c r="FG55" s="93"/>
      <c r="FH55" s="93"/>
      <c r="FI55" s="93"/>
      <c r="FJ55" s="93"/>
      <c r="FK55" s="94"/>
      <c r="FL55" s="13"/>
      <c r="FM55" s="18"/>
      <c r="FN55" s="18"/>
      <c r="FO55" s="18"/>
      <c r="FP55" s="18"/>
      <c r="FQ55" s="18"/>
      <c r="FR55" s="13"/>
    </row>
    <row r="56" spans="1:174" s="39" customFormat="1" ht="22.5" customHeight="1">
      <c r="A56" s="245" t="s">
        <v>232</v>
      </c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52" t="s">
        <v>139</v>
      </c>
      <c r="AL56" s="253"/>
      <c r="AM56" s="253"/>
      <c r="AN56" s="253"/>
      <c r="AO56" s="253"/>
      <c r="AP56" s="254"/>
      <c r="AQ56" s="246" t="s">
        <v>244</v>
      </c>
      <c r="AR56" s="247"/>
      <c r="AS56" s="247"/>
      <c r="AT56" s="247"/>
      <c r="AU56" s="247"/>
      <c r="AV56" s="247"/>
      <c r="AW56" s="247"/>
      <c r="AX56" s="247"/>
      <c r="AY56" s="247"/>
      <c r="AZ56" s="247"/>
      <c r="BA56" s="247"/>
      <c r="BB56" s="248"/>
      <c r="BC56" s="75" t="s">
        <v>287</v>
      </c>
      <c r="BD56" s="92">
        <f>478900-32535+165500+147439-15000-30337</f>
        <v>713967</v>
      </c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4"/>
      <c r="BV56" s="92">
        <f>BD56</f>
        <v>713967</v>
      </c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4"/>
      <c r="CI56" s="92">
        <f>262406+156683</f>
        <v>419089</v>
      </c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4"/>
      <c r="CY56" s="97" t="s">
        <v>48</v>
      </c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 t="s">
        <v>48</v>
      </c>
      <c r="DM56" s="97"/>
      <c r="DN56" s="97"/>
      <c r="DO56" s="97"/>
      <c r="DP56" s="97"/>
      <c r="DQ56" s="97"/>
      <c r="DR56" s="97"/>
      <c r="DS56" s="97"/>
      <c r="DT56" s="97"/>
      <c r="DU56" s="97"/>
      <c r="DV56" s="97"/>
      <c r="DW56" s="97"/>
      <c r="DX56" s="97"/>
      <c r="DY56" s="95">
        <f>CI56</f>
        <v>419089</v>
      </c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2">
        <v>0</v>
      </c>
      <c r="EM56" s="93"/>
      <c r="EN56" s="93"/>
      <c r="EO56" s="93"/>
      <c r="EP56" s="93"/>
      <c r="EQ56" s="93"/>
      <c r="ER56" s="93"/>
      <c r="ES56" s="93"/>
      <c r="ET56" s="93"/>
      <c r="EU56" s="93"/>
      <c r="EV56" s="93"/>
      <c r="EW56" s="93"/>
      <c r="EX56" s="94"/>
      <c r="EY56" s="92">
        <f>BD56-DY56</f>
        <v>294878</v>
      </c>
      <c r="EZ56" s="93"/>
      <c r="FA56" s="93"/>
      <c r="FB56" s="93"/>
      <c r="FC56" s="93"/>
      <c r="FD56" s="93"/>
      <c r="FE56" s="93"/>
      <c r="FF56" s="93"/>
      <c r="FG56" s="93"/>
      <c r="FH56" s="93"/>
      <c r="FI56" s="93"/>
      <c r="FJ56" s="93"/>
      <c r="FK56" s="94"/>
      <c r="FL56" s="13"/>
      <c r="FM56" s="18"/>
      <c r="FN56" s="18"/>
      <c r="FO56" s="18"/>
      <c r="FP56" s="18"/>
      <c r="FQ56" s="18"/>
      <c r="FR56" s="13"/>
    </row>
    <row r="57" spans="1:174" s="39" customFormat="1" ht="22.5" customHeight="1">
      <c r="A57" s="245" t="s">
        <v>231</v>
      </c>
      <c r="B57" s="245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52" t="s">
        <v>213</v>
      </c>
      <c r="AL57" s="253"/>
      <c r="AM57" s="253"/>
      <c r="AN57" s="253"/>
      <c r="AO57" s="253"/>
      <c r="AP57" s="254"/>
      <c r="AQ57" s="246" t="s">
        <v>167</v>
      </c>
      <c r="AR57" s="247"/>
      <c r="AS57" s="247"/>
      <c r="AT57" s="247"/>
      <c r="AU57" s="247"/>
      <c r="AV57" s="247"/>
      <c r="AW57" s="247"/>
      <c r="AX57" s="247"/>
      <c r="AY57" s="247"/>
      <c r="AZ57" s="247"/>
      <c r="BA57" s="247"/>
      <c r="BB57" s="248"/>
      <c r="BC57" s="75" t="s">
        <v>288</v>
      </c>
      <c r="BD57" s="92">
        <v>1341800</v>
      </c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4"/>
      <c r="BV57" s="92">
        <f t="shared" si="3"/>
        <v>1341800</v>
      </c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4"/>
      <c r="CI57" s="92">
        <f>114892+83852+98476+61540+77956</f>
        <v>436716</v>
      </c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4"/>
      <c r="CY57" s="97" t="s">
        <v>48</v>
      </c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 t="s">
        <v>48</v>
      </c>
      <c r="DM57" s="97"/>
      <c r="DN57" s="97"/>
      <c r="DO57" s="97"/>
      <c r="DP57" s="97"/>
      <c r="DQ57" s="97"/>
      <c r="DR57" s="97"/>
      <c r="DS57" s="97"/>
      <c r="DT57" s="97"/>
      <c r="DU57" s="97"/>
      <c r="DV57" s="97"/>
      <c r="DW57" s="97"/>
      <c r="DX57" s="97"/>
      <c r="DY57" s="95">
        <f t="shared" si="5"/>
        <v>436716</v>
      </c>
      <c r="DZ57" s="95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2">
        <v>0</v>
      </c>
      <c r="EM57" s="93"/>
      <c r="EN57" s="93"/>
      <c r="EO57" s="93"/>
      <c r="EP57" s="93"/>
      <c r="EQ57" s="93"/>
      <c r="ER57" s="93"/>
      <c r="ES57" s="93"/>
      <c r="ET57" s="93"/>
      <c r="EU57" s="93"/>
      <c r="EV57" s="93"/>
      <c r="EW57" s="93"/>
      <c r="EX57" s="94"/>
      <c r="EY57" s="92">
        <f t="shared" si="4"/>
        <v>905084</v>
      </c>
      <c r="EZ57" s="93"/>
      <c r="FA57" s="93"/>
      <c r="FB57" s="93"/>
      <c r="FC57" s="93"/>
      <c r="FD57" s="93"/>
      <c r="FE57" s="93"/>
      <c r="FF57" s="93"/>
      <c r="FG57" s="93"/>
      <c r="FH57" s="93"/>
      <c r="FI57" s="93"/>
      <c r="FJ57" s="93"/>
      <c r="FK57" s="94"/>
      <c r="FL57" s="13"/>
      <c r="FM57" s="18"/>
      <c r="FN57" s="18"/>
      <c r="FO57" s="18"/>
      <c r="FP57" s="18"/>
      <c r="FQ57" s="18"/>
      <c r="FR57" s="13"/>
    </row>
    <row r="58" spans="1:174" s="39" customFormat="1" ht="22.5" customHeight="1">
      <c r="A58" s="245" t="s">
        <v>232</v>
      </c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52" t="s">
        <v>214</v>
      </c>
      <c r="AL58" s="253"/>
      <c r="AM58" s="253"/>
      <c r="AN58" s="253"/>
      <c r="AO58" s="253"/>
      <c r="AP58" s="254"/>
      <c r="AQ58" s="246" t="s">
        <v>245</v>
      </c>
      <c r="AR58" s="247"/>
      <c r="AS58" s="247"/>
      <c r="AT58" s="247"/>
      <c r="AU58" s="247"/>
      <c r="AV58" s="247"/>
      <c r="AW58" s="247"/>
      <c r="AX58" s="247"/>
      <c r="AY58" s="247"/>
      <c r="AZ58" s="247"/>
      <c r="BA58" s="247"/>
      <c r="BB58" s="248"/>
      <c r="BC58" s="75" t="s">
        <v>252</v>
      </c>
      <c r="BD58" s="92">
        <f>169200-88944</f>
        <v>80256</v>
      </c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4"/>
      <c r="BV58" s="92">
        <f t="shared" si="3"/>
        <v>80256</v>
      </c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4"/>
      <c r="CI58" s="92">
        <v>0</v>
      </c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4"/>
      <c r="CY58" s="97" t="s">
        <v>48</v>
      </c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 t="s">
        <v>48</v>
      </c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7"/>
      <c r="DX58" s="97"/>
      <c r="DY58" s="95">
        <f t="shared" si="5"/>
        <v>0</v>
      </c>
      <c r="DZ58" s="95"/>
      <c r="EA58" s="95"/>
      <c r="EB58" s="95"/>
      <c r="EC58" s="95"/>
      <c r="ED58" s="95"/>
      <c r="EE58" s="95"/>
      <c r="EF58" s="95"/>
      <c r="EG58" s="95"/>
      <c r="EH58" s="95"/>
      <c r="EI58" s="95"/>
      <c r="EJ58" s="95"/>
      <c r="EK58" s="95"/>
      <c r="EL58" s="92">
        <v>0</v>
      </c>
      <c r="EM58" s="93"/>
      <c r="EN58" s="93"/>
      <c r="EO58" s="93"/>
      <c r="EP58" s="93"/>
      <c r="EQ58" s="93"/>
      <c r="ER58" s="93"/>
      <c r="ES58" s="93"/>
      <c r="ET58" s="93"/>
      <c r="EU58" s="93"/>
      <c r="EV58" s="93"/>
      <c r="EW58" s="93"/>
      <c r="EX58" s="94"/>
      <c r="EY58" s="92">
        <f t="shared" si="4"/>
        <v>80256</v>
      </c>
      <c r="EZ58" s="93"/>
      <c r="FA58" s="93"/>
      <c r="FB58" s="93"/>
      <c r="FC58" s="93"/>
      <c r="FD58" s="93"/>
      <c r="FE58" s="93"/>
      <c r="FF58" s="93"/>
      <c r="FG58" s="93"/>
      <c r="FH58" s="93"/>
      <c r="FI58" s="93"/>
      <c r="FJ58" s="93"/>
      <c r="FK58" s="94"/>
      <c r="FL58" s="13"/>
      <c r="FM58" s="18"/>
      <c r="FN58" s="18"/>
      <c r="FO58" s="18"/>
      <c r="FP58" s="18"/>
      <c r="FQ58" s="18"/>
      <c r="FR58" s="13"/>
    </row>
    <row r="59" spans="1:174" s="39" customFormat="1" ht="22.5" customHeight="1">
      <c r="A59" s="245" t="s">
        <v>232</v>
      </c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  <c r="AK59" s="252" t="s">
        <v>215</v>
      </c>
      <c r="AL59" s="253"/>
      <c r="AM59" s="253"/>
      <c r="AN59" s="253"/>
      <c r="AO59" s="253"/>
      <c r="AP59" s="254"/>
      <c r="AQ59" s="246" t="s">
        <v>197</v>
      </c>
      <c r="AR59" s="247"/>
      <c r="AS59" s="247"/>
      <c r="AT59" s="247"/>
      <c r="AU59" s="247"/>
      <c r="AV59" s="247"/>
      <c r="AW59" s="247"/>
      <c r="AX59" s="247"/>
      <c r="AY59" s="247"/>
      <c r="AZ59" s="247"/>
      <c r="BA59" s="247"/>
      <c r="BB59" s="248"/>
      <c r="BC59" s="75" t="s">
        <v>253</v>
      </c>
      <c r="BD59" s="92">
        <v>97400</v>
      </c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4"/>
      <c r="BV59" s="92">
        <f t="shared" si="3"/>
        <v>97400</v>
      </c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4"/>
      <c r="CI59" s="92">
        <f>53491.2</f>
        <v>53491.2</v>
      </c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4"/>
      <c r="CY59" s="97" t="s">
        <v>48</v>
      </c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 t="s">
        <v>48</v>
      </c>
      <c r="DM59" s="97"/>
      <c r="DN59" s="97"/>
      <c r="DO59" s="97"/>
      <c r="DP59" s="97"/>
      <c r="DQ59" s="97"/>
      <c r="DR59" s="97"/>
      <c r="DS59" s="97"/>
      <c r="DT59" s="97"/>
      <c r="DU59" s="97"/>
      <c r="DV59" s="97"/>
      <c r="DW59" s="97"/>
      <c r="DX59" s="97"/>
      <c r="DY59" s="95">
        <f t="shared" si="5"/>
        <v>53491.2</v>
      </c>
      <c r="DZ59" s="95"/>
      <c r="EA59" s="95"/>
      <c r="EB59" s="95"/>
      <c r="EC59" s="95"/>
      <c r="ED59" s="95"/>
      <c r="EE59" s="95"/>
      <c r="EF59" s="95"/>
      <c r="EG59" s="95"/>
      <c r="EH59" s="95"/>
      <c r="EI59" s="95"/>
      <c r="EJ59" s="95"/>
      <c r="EK59" s="95"/>
      <c r="EL59" s="92">
        <v>0</v>
      </c>
      <c r="EM59" s="93"/>
      <c r="EN59" s="93"/>
      <c r="EO59" s="93"/>
      <c r="EP59" s="93"/>
      <c r="EQ59" s="93"/>
      <c r="ER59" s="93"/>
      <c r="ES59" s="93"/>
      <c r="ET59" s="93"/>
      <c r="EU59" s="93"/>
      <c r="EV59" s="93"/>
      <c r="EW59" s="93"/>
      <c r="EX59" s="94"/>
      <c r="EY59" s="92">
        <f t="shared" si="4"/>
        <v>43908.8</v>
      </c>
      <c r="EZ59" s="93"/>
      <c r="FA59" s="93"/>
      <c r="FB59" s="93"/>
      <c r="FC59" s="93"/>
      <c r="FD59" s="93"/>
      <c r="FE59" s="93"/>
      <c r="FF59" s="93"/>
      <c r="FG59" s="93"/>
      <c r="FH59" s="93"/>
      <c r="FI59" s="93"/>
      <c r="FJ59" s="93"/>
      <c r="FK59" s="94"/>
      <c r="FL59" s="13"/>
      <c r="FM59" s="18"/>
      <c r="FN59" s="18"/>
      <c r="FO59" s="18"/>
      <c r="FP59" s="18"/>
      <c r="FQ59" s="18"/>
      <c r="FR59" s="13"/>
    </row>
    <row r="60" spans="1:174" s="39" customFormat="1" ht="22.5" customHeight="1">
      <c r="A60" s="245" t="s">
        <v>232</v>
      </c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52" t="s">
        <v>216</v>
      </c>
      <c r="AL60" s="253"/>
      <c r="AM60" s="253"/>
      <c r="AN60" s="253"/>
      <c r="AO60" s="253"/>
      <c r="AP60" s="254"/>
      <c r="AQ60" s="246" t="s">
        <v>198</v>
      </c>
      <c r="AR60" s="247"/>
      <c r="AS60" s="247"/>
      <c r="AT60" s="247"/>
      <c r="AU60" s="247"/>
      <c r="AV60" s="247"/>
      <c r="AW60" s="247"/>
      <c r="AX60" s="247"/>
      <c r="AY60" s="247"/>
      <c r="AZ60" s="247"/>
      <c r="BA60" s="247"/>
      <c r="BB60" s="248"/>
      <c r="BC60" s="89" t="s">
        <v>291</v>
      </c>
      <c r="BD60" s="92">
        <f>1459117+135600+32535+112894-20000</f>
        <v>1720146</v>
      </c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4"/>
      <c r="BV60" s="92">
        <f>BD60</f>
        <v>1720146</v>
      </c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4"/>
      <c r="CI60" s="92">
        <f>229111+11891.2+199407</f>
        <v>440409.2</v>
      </c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4"/>
      <c r="CY60" s="97" t="s">
        <v>48</v>
      </c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 t="s">
        <v>48</v>
      </c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  <c r="DY60" s="95">
        <f aca="true" t="shared" si="6" ref="DY60:DY78">CI60</f>
        <v>440409.2</v>
      </c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2">
        <v>0</v>
      </c>
      <c r="EM60" s="93"/>
      <c r="EN60" s="93"/>
      <c r="EO60" s="93"/>
      <c r="EP60" s="93"/>
      <c r="EQ60" s="93"/>
      <c r="ER60" s="93"/>
      <c r="ES60" s="93"/>
      <c r="ET60" s="93"/>
      <c r="EU60" s="93"/>
      <c r="EV60" s="93"/>
      <c r="EW60" s="93"/>
      <c r="EX60" s="94"/>
      <c r="EY60" s="92">
        <f>BD60-DY60</f>
        <v>1279736.8</v>
      </c>
      <c r="EZ60" s="93"/>
      <c r="FA60" s="93"/>
      <c r="FB60" s="93"/>
      <c r="FC60" s="93"/>
      <c r="FD60" s="93"/>
      <c r="FE60" s="93"/>
      <c r="FF60" s="93"/>
      <c r="FG60" s="93"/>
      <c r="FH60" s="93"/>
      <c r="FI60" s="93"/>
      <c r="FJ60" s="93"/>
      <c r="FK60" s="94"/>
      <c r="FL60" s="13"/>
      <c r="FM60" s="18"/>
      <c r="FN60" s="18"/>
      <c r="FO60" s="18"/>
      <c r="FP60" s="18"/>
      <c r="FQ60" s="18"/>
      <c r="FR60" s="13"/>
    </row>
    <row r="61" spans="1:174" s="39" customFormat="1" ht="22.5" customHeight="1">
      <c r="A61" s="245" t="s">
        <v>232</v>
      </c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52" t="s">
        <v>217</v>
      </c>
      <c r="AL61" s="253"/>
      <c r="AM61" s="253"/>
      <c r="AN61" s="253"/>
      <c r="AO61" s="253"/>
      <c r="AP61" s="254"/>
      <c r="AQ61" s="246" t="s">
        <v>199</v>
      </c>
      <c r="AR61" s="247"/>
      <c r="AS61" s="247"/>
      <c r="AT61" s="247"/>
      <c r="AU61" s="247"/>
      <c r="AV61" s="247"/>
      <c r="AW61" s="247"/>
      <c r="AX61" s="247"/>
      <c r="AY61" s="247"/>
      <c r="AZ61" s="247"/>
      <c r="BA61" s="247"/>
      <c r="BB61" s="248"/>
      <c r="BC61" s="75" t="s">
        <v>254</v>
      </c>
      <c r="BD61" s="92">
        <v>190593.97</v>
      </c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4"/>
      <c r="BV61" s="92">
        <f>BD61</f>
        <v>190593.97</v>
      </c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4"/>
      <c r="CI61" s="92">
        <v>190593.97</v>
      </c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4"/>
      <c r="CY61" s="97" t="s">
        <v>48</v>
      </c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 t="s">
        <v>48</v>
      </c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7"/>
      <c r="DX61" s="97"/>
      <c r="DY61" s="95">
        <f t="shared" si="6"/>
        <v>190593.97</v>
      </c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2">
        <v>0</v>
      </c>
      <c r="EM61" s="93"/>
      <c r="EN61" s="93"/>
      <c r="EO61" s="93"/>
      <c r="EP61" s="93"/>
      <c r="EQ61" s="93"/>
      <c r="ER61" s="93"/>
      <c r="ES61" s="93"/>
      <c r="ET61" s="93"/>
      <c r="EU61" s="93"/>
      <c r="EV61" s="93"/>
      <c r="EW61" s="93"/>
      <c r="EX61" s="94"/>
      <c r="EY61" s="92">
        <f>BD61-DY61</f>
        <v>0</v>
      </c>
      <c r="EZ61" s="93"/>
      <c r="FA61" s="93"/>
      <c r="FB61" s="93"/>
      <c r="FC61" s="93"/>
      <c r="FD61" s="93"/>
      <c r="FE61" s="93"/>
      <c r="FF61" s="93"/>
      <c r="FG61" s="93"/>
      <c r="FH61" s="93"/>
      <c r="FI61" s="93"/>
      <c r="FJ61" s="93"/>
      <c r="FK61" s="94"/>
      <c r="FL61" s="13"/>
      <c r="FM61" s="18"/>
      <c r="FN61" s="18"/>
      <c r="FO61" s="18"/>
      <c r="FP61" s="18"/>
      <c r="FQ61" s="18"/>
      <c r="FR61" s="13"/>
    </row>
    <row r="62" spans="1:173" s="16" customFormat="1" ht="21.75" customHeight="1">
      <c r="A62" s="245" t="s">
        <v>231</v>
      </c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249" t="s">
        <v>218</v>
      </c>
      <c r="AL62" s="250"/>
      <c r="AM62" s="250"/>
      <c r="AN62" s="250"/>
      <c r="AO62" s="250"/>
      <c r="AP62" s="22"/>
      <c r="AQ62" s="246" t="s">
        <v>168</v>
      </c>
      <c r="AR62" s="247"/>
      <c r="AS62" s="247"/>
      <c r="AT62" s="247"/>
      <c r="AU62" s="247"/>
      <c r="AV62" s="247"/>
      <c r="AW62" s="247"/>
      <c r="AX62" s="247"/>
      <c r="AY62" s="247"/>
      <c r="AZ62" s="247"/>
      <c r="BA62" s="247"/>
      <c r="BB62" s="248"/>
      <c r="BC62" s="76" t="s">
        <v>255</v>
      </c>
      <c r="BD62" s="49"/>
      <c r="BE62" s="49"/>
      <c r="BF62" s="49"/>
      <c r="BG62" s="49"/>
      <c r="BH62" s="49"/>
      <c r="BI62" s="49"/>
      <c r="BJ62" s="49"/>
      <c r="BK62" s="49"/>
      <c r="BL62" s="95">
        <f>36747700+19822+24000+30337</f>
        <v>36821859</v>
      </c>
      <c r="BM62" s="95"/>
      <c r="BN62" s="95"/>
      <c r="BO62" s="95"/>
      <c r="BP62" s="95"/>
      <c r="BQ62" s="95"/>
      <c r="BR62" s="95"/>
      <c r="BS62" s="95"/>
      <c r="BT62" s="95"/>
      <c r="BU62" s="95"/>
      <c r="BV62" s="95">
        <f>BL62</f>
        <v>36821859</v>
      </c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>
        <f>1721744.5+3019130.26+3422074.76+3490205.23+3423917.93+2156786.79</f>
        <v>17233859.47</v>
      </c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2" t="s">
        <v>48</v>
      </c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4"/>
      <c r="DL62" s="92" t="s">
        <v>48</v>
      </c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4"/>
      <c r="DY62" s="95">
        <f t="shared" si="6"/>
        <v>17233859.47</v>
      </c>
      <c r="DZ62" s="95"/>
      <c r="EA62" s="95"/>
      <c r="EB62" s="95"/>
      <c r="EC62" s="95"/>
      <c r="ED62" s="95"/>
      <c r="EE62" s="95"/>
      <c r="EF62" s="95"/>
      <c r="EG62" s="95"/>
      <c r="EH62" s="95"/>
      <c r="EI62" s="95"/>
      <c r="EJ62" s="95"/>
      <c r="EK62" s="95"/>
      <c r="EL62" s="95">
        <v>0</v>
      </c>
      <c r="EM62" s="95"/>
      <c r="EN62" s="95"/>
      <c r="EO62" s="95"/>
      <c r="EP62" s="95"/>
      <c r="EQ62" s="95"/>
      <c r="ER62" s="95"/>
      <c r="ES62" s="95"/>
      <c r="ET62" s="95"/>
      <c r="EU62" s="95"/>
      <c r="EV62" s="95"/>
      <c r="EW62" s="95"/>
      <c r="EX62" s="95"/>
      <c r="EY62" s="95">
        <f>BV62-DY62</f>
        <v>19587999.53</v>
      </c>
      <c r="EZ62" s="95"/>
      <c r="FA62" s="95"/>
      <c r="FB62" s="95"/>
      <c r="FC62" s="95"/>
      <c r="FD62" s="95"/>
      <c r="FE62" s="95"/>
      <c r="FF62" s="95"/>
      <c r="FG62" s="95"/>
      <c r="FH62" s="95"/>
      <c r="FI62" s="95"/>
      <c r="FJ62" s="95"/>
      <c r="FK62" s="95"/>
      <c r="FM62" s="21"/>
      <c r="FN62" s="21"/>
      <c r="FO62" s="21"/>
      <c r="FP62" s="21"/>
      <c r="FQ62" s="21"/>
    </row>
    <row r="63" spans="1:174" s="36" customFormat="1" ht="22.5" customHeight="1" hidden="1">
      <c r="A63" s="245" t="s">
        <v>232</v>
      </c>
      <c r="B63" s="245"/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49" t="s">
        <v>218</v>
      </c>
      <c r="AL63" s="250"/>
      <c r="AM63" s="250"/>
      <c r="AN63" s="250"/>
      <c r="AO63" s="250"/>
      <c r="AP63" s="251"/>
      <c r="AQ63" s="246" t="s">
        <v>200</v>
      </c>
      <c r="AR63" s="247"/>
      <c r="AS63" s="247"/>
      <c r="AT63" s="247"/>
      <c r="AU63" s="247"/>
      <c r="AV63" s="247"/>
      <c r="AW63" s="247"/>
      <c r="AX63" s="247"/>
      <c r="AY63" s="247"/>
      <c r="AZ63" s="247"/>
      <c r="BA63" s="247"/>
      <c r="BB63" s="248"/>
      <c r="BC63" s="77"/>
      <c r="BD63" s="95">
        <f>922500-922500</f>
        <v>0</v>
      </c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>
        <f aca="true" t="shared" si="7" ref="BV63:BV82">BD63</f>
        <v>0</v>
      </c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>
        <v>0</v>
      </c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2" t="s">
        <v>48</v>
      </c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4"/>
      <c r="DL63" s="92" t="s">
        <v>48</v>
      </c>
      <c r="DM63" s="93"/>
      <c r="DN63" s="93"/>
      <c r="DO63" s="93"/>
      <c r="DP63" s="93"/>
      <c r="DQ63" s="93"/>
      <c r="DR63" s="93"/>
      <c r="DS63" s="93"/>
      <c r="DT63" s="93"/>
      <c r="DU63" s="93"/>
      <c r="DV63" s="93"/>
      <c r="DW63" s="93"/>
      <c r="DX63" s="94"/>
      <c r="DY63" s="95">
        <f t="shared" si="6"/>
        <v>0</v>
      </c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>
        <v>0</v>
      </c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>
        <f aca="true" t="shared" si="8" ref="EY63:EY78">BD63-DY63</f>
        <v>0</v>
      </c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13"/>
      <c r="FM63" s="96"/>
      <c r="FN63" s="96"/>
      <c r="FO63" s="96"/>
      <c r="FP63" s="96"/>
      <c r="FQ63" s="96"/>
      <c r="FR63" s="13"/>
    </row>
    <row r="64" spans="1:174" s="39" customFormat="1" ht="22.5" customHeight="1">
      <c r="A64" s="245" t="s">
        <v>232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9" t="s">
        <v>119</v>
      </c>
      <c r="AL64" s="250"/>
      <c r="AM64" s="250"/>
      <c r="AN64" s="250"/>
      <c r="AO64" s="250"/>
      <c r="AP64" s="251"/>
      <c r="AQ64" s="246" t="s">
        <v>201</v>
      </c>
      <c r="AR64" s="247"/>
      <c r="AS64" s="247"/>
      <c r="AT64" s="247"/>
      <c r="AU64" s="247"/>
      <c r="AV64" s="247"/>
      <c r="AW64" s="247"/>
      <c r="AX64" s="247"/>
      <c r="AY64" s="247"/>
      <c r="AZ64" s="247"/>
      <c r="BA64" s="247"/>
      <c r="BB64" s="248"/>
      <c r="BC64" s="77" t="s">
        <v>256</v>
      </c>
      <c r="BD64" s="95">
        <f>607717+124458+15000+156610+449480</f>
        <v>1353265</v>
      </c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>
        <f t="shared" si="7"/>
        <v>1353265</v>
      </c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>
        <f>258625+15000+124458</f>
        <v>398083</v>
      </c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2" t="s">
        <v>48</v>
      </c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4"/>
      <c r="DL64" s="92" t="s">
        <v>48</v>
      </c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3"/>
      <c r="DX64" s="94"/>
      <c r="DY64" s="95">
        <f t="shared" si="6"/>
        <v>398083</v>
      </c>
      <c r="DZ64" s="95"/>
      <c r="EA64" s="95"/>
      <c r="EB64" s="95"/>
      <c r="EC64" s="95"/>
      <c r="ED64" s="95"/>
      <c r="EE64" s="95"/>
      <c r="EF64" s="95"/>
      <c r="EG64" s="95"/>
      <c r="EH64" s="95"/>
      <c r="EI64" s="95"/>
      <c r="EJ64" s="95"/>
      <c r="EK64" s="95"/>
      <c r="EL64" s="95">
        <v>0</v>
      </c>
      <c r="EM64" s="95"/>
      <c r="EN64" s="95"/>
      <c r="EO64" s="95"/>
      <c r="EP64" s="95"/>
      <c r="EQ64" s="95"/>
      <c r="ER64" s="95"/>
      <c r="ES64" s="95"/>
      <c r="ET64" s="95"/>
      <c r="EU64" s="95"/>
      <c r="EV64" s="95"/>
      <c r="EW64" s="95"/>
      <c r="EX64" s="95"/>
      <c r="EY64" s="95">
        <f t="shared" si="8"/>
        <v>955182</v>
      </c>
      <c r="EZ64" s="95"/>
      <c r="FA64" s="95"/>
      <c r="FB64" s="95"/>
      <c r="FC64" s="95"/>
      <c r="FD64" s="95"/>
      <c r="FE64" s="95"/>
      <c r="FF64" s="95"/>
      <c r="FG64" s="95"/>
      <c r="FH64" s="95"/>
      <c r="FI64" s="95"/>
      <c r="FJ64" s="95"/>
      <c r="FK64" s="95"/>
      <c r="FL64" s="13"/>
      <c r="FM64" s="96"/>
      <c r="FN64" s="96"/>
      <c r="FO64" s="96"/>
      <c r="FP64" s="96"/>
      <c r="FQ64" s="96"/>
      <c r="FR64" s="13"/>
    </row>
    <row r="65" spans="1:173" s="13" customFormat="1" ht="22.5" customHeight="1">
      <c r="A65" s="245" t="s">
        <v>231</v>
      </c>
      <c r="B65" s="245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9" t="s">
        <v>140</v>
      </c>
      <c r="AL65" s="250"/>
      <c r="AM65" s="250"/>
      <c r="AN65" s="250"/>
      <c r="AO65" s="250"/>
      <c r="AP65" s="251"/>
      <c r="AQ65" s="246" t="s">
        <v>169</v>
      </c>
      <c r="AR65" s="247"/>
      <c r="AS65" s="247"/>
      <c r="AT65" s="247"/>
      <c r="AU65" s="247"/>
      <c r="AV65" s="247"/>
      <c r="AW65" s="247"/>
      <c r="AX65" s="247"/>
      <c r="AY65" s="247"/>
      <c r="AZ65" s="247"/>
      <c r="BA65" s="247"/>
      <c r="BB65" s="248"/>
      <c r="BC65" s="78" t="s">
        <v>257</v>
      </c>
      <c r="BD65" s="95">
        <f>21793000-2027900</f>
        <v>19765100</v>
      </c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>
        <f t="shared" si="7"/>
        <v>19765100</v>
      </c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>
        <f>1664872.51+1936736.83+1844518.94+1811072.94+1848804.11+2028287.85</f>
        <v>11134293.179999998</v>
      </c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2" t="s">
        <v>48</v>
      </c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4"/>
      <c r="DL65" s="92" t="s">
        <v>48</v>
      </c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4"/>
      <c r="DY65" s="95">
        <f t="shared" si="6"/>
        <v>11134293.179999998</v>
      </c>
      <c r="DZ65" s="95"/>
      <c r="EA65" s="95"/>
      <c r="EB65" s="95"/>
      <c r="EC65" s="95"/>
      <c r="ED65" s="95"/>
      <c r="EE65" s="95"/>
      <c r="EF65" s="95"/>
      <c r="EG65" s="95"/>
      <c r="EH65" s="95"/>
      <c r="EI65" s="95"/>
      <c r="EJ65" s="95"/>
      <c r="EK65" s="95"/>
      <c r="EL65" s="95">
        <v>0</v>
      </c>
      <c r="EM65" s="95"/>
      <c r="EN65" s="95"/>
      <c r="EO65" s="95"/>
      <c r="EP65" s="95"/>
      <c r="EQ65" s="95"/>
      <c r="ER65" s="95"/>
      <c r="ES65" s="95"/>
      <c r="ET65" s="95"/>
      <c r="EU65" s="95"/>
      <c r="EV65" s="95"/>
      <c r="EW65" s="95"/>
      <c r="EX65" s="95"/>
      <c r="EY65" s="95">
        <f t="shared" si="8"/>
        <v>8630806.820000002</v>
      </c>
      <c r="EZ65" s="95"/>
      <c r="FA65" s="95"/>
      <c r="FB65" s="95"/>
      <c r="FC65" s="95"/>
      <c r="FD65" s="95"/>
      <c r="FE65" s="95"/>
      <c r="FF65" s="95"/>
      <c r="FG65" s="95"/>
      <c r="FH65" s="95"/>
      <c r="FI65" s="95"/>
      <c r="FJ65" s="95"/>
      <c r="FK65" s="95"/>
      <c r="FM65" s="96"/>
      <c r="FN65" s="96"/>
      <c r="FO65" s="96"/>
      <c r="FP65" s="96"/>
      <c r="FQ65" s="96"/>
    </row>
    <row r="66" spans="1:173" s="13" customFormat="1" ht="22.5" customHeight="1">
      <c r="A66" s="245" t="s">
        <v>231</v>
      </c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9" t="s">
        <v>141</v>
      </c>
      <c r="AL66" s="250"/>
      <c r="AM66" s="250"/>
      <c r="AN66" s="250"/>
      <c r="AO66" s="250"/>
      <c r="AP66" s="251"/>
      <c r="AQ66" s="246" t="s">
        <v>210</v>
      </c>
      <c r="AR66" s="247"/>
      <c r="AS66" s="247"/>
      <c r="AT66" s="247"/>
      <c r="AU66" s="247"/>
      <c r="AV66" s="247"/>
      <c r="AW66" s="247"/>
      <c r="AX66" s="247"/>
      <c r="AY66" s="247"/>
      <c r="AZ66" s="247"/>
      <c r="BA66" s="247"/>
      <c r="BB66" s="248"/>
      <c r="BC66" s="78" t="s">
        <v>257</v>
      </c>
      <c r="BD66" s="95">
        <v>2027900</v>
      </c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>
        <f>BD66</f>
        <v>2027900</v>
      </c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>
        <v>0</v>
      </c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2" t="s">
        <v>48</v>
      </c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4"/>
      <c r="DL66" s="92" t="s">
        <v>48</v>
      </c>
      <c r="DM66" s="93"/>
      <c r="DN66" s="93"/>
      <c r="DO66" s="93"/>
      <c r="DP66" s="93"/>
      <c r="DQ66" s="93"/>
      <c r="DR66" s="93"/>
      <c r="DS66" s="93"/>
      <c r="DT66" s="93"/>
      <c r="DU66" s="93"/>
      <c r="DV66" s="93"/>
      <c r="DW66" s="93"/>
      <c r="DX66" s="94"/>
      <c r="DY66" s="95">
        <f>CI66</f>
        <v>0</v>
      </c>
      <c r="DZ66" s="95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5">
        <v>0</v>
      </c>
      <c r="EM66" s="95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5">
        <f>BD66-DY66</f>
        <v>2027900</v>
      </c>
      <c r="EZ66" s="95"/>
      <c r="FA66" s="95"/>
      <c r="FB66" s="95"/>
      <c r="FC66" s="95"/>
      <c r="FD66" s="95"/>
      <c r="FE66" s="95"/>
      <c r="FF66" s="95"/>
      <c r="FG66" s="95"/>
      <c r="FH66" s="95"/>
      <c r="FI66" s="95"/>
      <c r="FJ66" s="95"/>
      <c r="FK66" s="95"/>
      <c r="FM66" s="96"/>
      <c r="FN66" s="96"/>
      <c r="FO66" s="96"/>
      <c r="FP66" s="96"/>
      <c r="FQ66" s="96"/>
    </row>
    <row r="67" spans="1:174" s="19" customFormat="1" ht="22.5" customHeight="1" hidden="1">
      <c r="A67" s="245" t="s">
        <v>232</v>
      </c>
      <c r="B67" s="245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9" t="s">
        <v>142</v>
      </c>
      <c r="AL67" s="250"/>
      <c r="AM67" s="250"/>
      <c r="AN67" s="250"/>
      <c r="AO67" s="250"/>
      <c r="AP67" s="251"/>
      <c r="AQ67" s="246" t="s">
        <v>202</v>
      </c>
      <c r="AR67" s="247"/>
      <c r="AS67" s="247"/>
      <c r="AT67" s="247"/>
      <c r="AU67" s="247"/>
      <c r="AV67" s="247"/>
      <c r="AW67" s="247"/>
      <c r="AX67" s="247"/>
      <c r="AY67" s="247"/>
      <c r="AZ67" s="247"/>
      <c r="BA67" s="247"/>
      <c r="BB67" s="248"/>
      <c r="BC67" s="80"/>
      <c r="BD67" s="95">
        <f>8000-8000</f>
        <v>0</v>
      </c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>
        <f t="shared" si="7"/>
        <v>0</v>
      </c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95"/>
      <c r="CI67" s="95">
        <v>0</v>
      </c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  <c r="CW67" s="95"/>
      <c r="CX67" s="95"/>
      <c r="CY67" s="92" t="s">
        <v>48</v>
      </c>
      <c r="CZ67" s="93"/>
      <c r="DA67" s="93"/>
      <c r="DB67" s="93"/>
      <c r="DC67" s="93"/>
      <c r="DD67" s="93"/>
      <c r="DE67" s="93"/>
      <c r="DF67" s="93"/>
      <c r="DG67" s="93"/>
      <c r="DH67" s="93"/>
      <c r="DI67" s="93"/>
      <c r="DJ67" s="93"/>
      <c r="DK67" s="94"/>
      <c r="DL67" s="92" t="s">
        <v>48</v>
      </c>
      <c r="DM67" s="93"/>
      <c r="DN67" s="93"/>
      <c r="DO67" s="93"/>
      <c r="DP67" s="93"/>
      <c r="DQ67" s="93"/>
      <c r="DR67" s="93"/>
      <c r="DS67" s="93"/>
      <c r="DT67" s="93"/>
      <c r="DU67" s="93"/>
      <c r="DV67" s="93"/>
      <c r="DW67" s="93"/>
      <c r="DX67" s="94"/>
      <c r="DY67" s="95">
        <f t="shared" si="6"/>
        <v>0</v>
      </c>
      <c r="DZ67" s="95"/>
      <c r="EA67" s="95"/>
      <c r="EB67" s="95"/>
      <c r="EC67" s="95"/>
      <c r="ED67" s="95"/>
      <c r="EE67" s="95"/>
      <c r="EF67" s="95"/>
      <c r="EG67" s="95"/>
      <c r="EH67" s="95"/>
      <c r="EI67" s="95"/>
      <c r="EJ67" s="95"/>
      <c r="EK67" s="95"/>
      <c r="EL67" s="95">
        <v>0</v>
      </c>
      <c r="EM67" s="95"/>
      <c r="EN67" s="95"/>
      <c r="EO67" s="95"/>
      <c r="EP67" s="95"/>
      <c r="EQ67" s="95"/>
      <c r="ER67" s="95"/>
      <c r="ES67" s="95"/>
      <c r="ET67" s="95"/>
      <c r="EU67" s="95"/>
      <c r="EV67" s="95"/>
      <c r="EW67" s="95"/>
      <c r="EX67" s="95"/>
      <c r="EY67" s="95">
        <f t="shared" si="8"/>
        <v>0</v>
      </c>
      <c r="EZ67" s="95"/>
      <c r="FA67" s="95"/>
      <c r="FB67" s="95"/>
      <c r="FC67" s="95"/>
      <c r="FD67" s="95"/>
      <c r="FE67" s="95"/>
      <c r="FF67" s="95"/>
      <c r="FG67" s="95"/>
      <c r="FH67" s="95"/>
      <c r="FI67" s="95"/>
      <c r="FJ67" s="95"/>
      <c r="FK67" s="95"/>
      <c r="FL67" s="13"/>
      <c r="FM67" s="96"/>
      <c r="FN67" s="96"/>
      <c r="FO67" s="96"/>
      <c r="FP67" s="96"/>
      <c r="FQ67" s="96"/>
      <c r="FR67" s="13"/>
    </row>
    <row r="68" spans="1:173" s="13" customFormat="1" ht="22.5" customHeight="1">
      <c r="A68" s="245" t="s">
        <v>232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9" t="s">
        <v>142</v>
      </c>
      <c r="AL68" s="250"/>
      <c r="AM68" s="250"/>
      <c r="AN68" s="250"/>
      <c r="AO68" s="250"/>
      <c r="AP68" s="251"/>
      <c r="AQ68" s="137" t="s">
        <v>203</v>
      </c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79" t="s">
        <v>258</v>
      </c>
      <c r="BD68" s="95">
        <v>149800</v>
      </c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>
        <f t="shared" si="7"/>
        <v>149800</v>
      </c>
      <c r="BW68" s="95"/>
      <c r="BX68" s="95"/>
      <c r="BY68" s="95"/>
      <c r="BZ68" s="95"/>
      <c r="CA68" s="95"/>
      <c r="CB68" s="95"/>
      <c r="CC68" s="95"/>
      <c r="CD68" s="95"/>
      <c r="CE68" s="95"/>
      <c r="CF68" s="95"/>
      <c r="CG68" s="95"/>
      <c r="CH68" s="95"/>
      <c r="CI68" s="95">
        <v>0</v>
      </c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2" t="s">
        <v>48</v>
      </c>
      <c r="CZ68" s="93"/>
      <c r="DA68" s="93"/>
      <c r="DB68" s="93"/>
      <c r="DC68" s="93"/>
      <c r="DD68" s="93"/>
      <c r="DE68" s="93"/>
      <c r="DF68" s="93"/>
      <c r="DG68" s="93"/>
      <c r="DH68" s="93"/>
      <c r="DI68" s="93"/>
      <c r="DJ68" s="93"/>
      <c r="DK68" s="94"/>
      <c r="DL68" s="92" t="s">
        <v>48</v>
      </c>
      <c r="DM68" s="93"/>
      <c r="DN68" s="93"/>
      <c r="DO68" s="93"/>
      <c r="DP68" s="93"/>
      <c r="DQ68" s="93"/>
      <c r="DR68" s="93"/>
      <c r="DS68" s="93"/>
      <c r="DT68" s="93"/>
      <c r="DU68" s="93"/>
      <c r="DV68" s="93"/>
      <c r="DW68" s="93"/>
      <c r="DX68" s="94"/>
      <c r="DY68" s="95">
        <f t="shared" si="6"/>
        <v>0</v>
      </c>
      <c r="DZ68" s="95"/>
      <c r="EA68" s="95"/>
      <c r="EB68" s="95"/>
      <c r="EC68" s="95"/>
      <c r="ED68" s="95"/>
      <c r="EE68" s="95"/>
      <c r="EF68" s="95"/>
      <c r="EG68" s="95"/>
      <c r="EH68" s="95"/>
      <c r="EI68" s="95"/>
      <c r="EJ68" s="95"/>
      <c r="EK68" s="95"/>
      <c r="EL68" s="95">
        <v>0</v>
      </c>
      <c r="EM68" s="95"/>
      <c r="EN68" s="95"/>
      <c r="EO68" s="95"/>
      <c r="EP68" s="95"/>
      <c r="EQ68" s="95"/>
      <c r="ER68" s="95"/>
      <c r="ES68" s="95"/>
      <c r="ET68" s="95"/>
      <c r="EU68" s="95"/>
      <c r="EV68" s="95"/>
      <c r="EW68" s="95"/>
      <c r="EX68" s="95"/>
      <c r="EY68" s="95">
        <f t="shared" si="8"/>
        <v>149800</v>
      </c>
      <c r="EZ68" s="95"/>
      <c r="FA68" s="95"/>
      <c r="FB68" s="95"/>
      <c r="FC68" s="95"/>
      <c r="FD68" s="95"/>
      <c r="FE68" s="95"/>
      <c r="FF68" s="95"/>
      <c r="FG68" s="95"/>
      <c r="FH68" s="95"/>
      <c r="FI68" s="95"/>
      <c r="FJ68" s="95"/>
      <c r="FK68" s="95"/>
      <c r="FM68" s="96"/>
      <c r="FN68" s="96"/>
      <c r="FO68" s="96"/>
      <c r="FP68" s="96"/>
      <c r="FQ68" s="96"/>
    </row>
    <row r="69" spans="1:174" s="36" customFormat="1" ht="22.5" customHeight="1">
      <c r="A69" s="245" t="s">
        <v>231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5"/>
      <c r="AI69" s="245"/>
      <c r="AJ69" s="245"/>
      <c r="AK69" s="249" t="s">
        <v>143</v>
      </c>
      <c r="AL69" s="250"/>
      <c r="AM69" s="250"/>
      <c r="AN69" s="250"/>
      <c r="AO69" s="250"/>
      <c r="AP69" s="251"/>
      <c r="AQ69" s="137" t="s">
        <v>170</v>
      </c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76" t="s">
        <v>259</v>
      </c>
      <c r="BD69" s="95">
        <v>205840500</v>
      </c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>
        <f t="shared" si="7"/>
        <v>205840500</v>
      </c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>
        <f>16323700+15599100+18821100+16441900+20309500+33341700</f>
        <v>120837000</v>
      </c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2" t="s">
        <v>48</v>
      </c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4"/>
      <c r="DL69" s="92" t="s">
        <v>48</v>
      </c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4"/>
      <c r="DY69" s="95">
        <f t="shared" si="6"/>
        <v>120837000</v>
      </c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>
        <v>0</v>
      </c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>
        <f t="shared" si="8"/>
        <v>85003500</v>
      </c>
      <c r="EZ69" s="95"/>
      <c r="FA69" s="95"/>
      <c r="FB69" s="95"/>
      <c r="FC69" s="95"/>
      <c r="FD69" s="95"/>
      <c r="FE69" s="95"/>
      <c r="FF69" s="95"/>
      <c r="FG69" s="95"/>
      <c r="FH69" s="95"/>
      <c r="FI69" s="95"/>
      <c r="FJ69" s="95"/>
      <c r="FK69" s="95"/>
      <c r="FL69" s="13"/>
      <c r="FM69" s="96"/>
      <c r="FN69" s="96"/>
      <c r="FO69" s="96"/>
      <c r="FP69" s="96"/>
      <c r="FQ69" s="96"/>
      <c r="FR69" s="13"/>
    </row>
    <row r="70" spans="1:173" s="13" customFormat="1" ht="22.5" customHeight="1">
      <c r="A70" s="245" t="s">
        <v>232</v>
      </c>
      <c r="B70" s="245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9" t="s">
        <v>144</v>
      </c>
      <c r="AL70" s="250"/>
      <c r="AM70" s="250"/>
      <c r="AN70" s="250"/>
      <c r="AO70" s="250"/>
      <c r="AP70" s="251"/>
      <c r="AQ70" s="137" t="s">
        <v>204</v>
      </c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79" t="s">
        <v>260</v>
      </c>
      <c r="BD70" s="95">
        <v>1226500</v>
      </c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>
        <f t="shared" si="7"/>
        <v>1226500</v>
      </c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>
        <f>1137150</f>
        <v>1137150</v>
      </c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2" t="s">
        <v>48</v>
      </c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4"/>
      <c r="DL70" s="92" t="s">
        <v>48</v>
      </c>
      <c r="DM70" s="93"/>
      <c r="DN70" s="93"/>
      <c r="DO70" s="93"/>
      <c r="DP70" s="93"/>
      <c r="DQ70" s="93"/>
      <c r="DR70" s="93"/>
      <c r="DS70" s="93"/>
      <c r="DT70" s="93"/>
      <c r="DU70" s="93"/>
      <c r="DV70" s="93"/>
      <c r="DW70" s="93"/>
      <c r="DX70" s="94"/>
      <c r="DY70" s="95">
        <f t="shared" si="6"/>
        <v>1137150</v>
      </c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>
        <v>0</v>
      </c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>
        <f t="shared" si="8"/>
        <v>89350</v>
      </c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  <c r="FM70" s="96"/>
      <c r="FN70" s="96"/>
      <c r="FO70" s="96"/>
      <c r="FP70" s="96"/>
      <c r="FQ70" s="96"/>
    </row>
    <row r="71" spans="1:173" s="13" customFormat="1" ht="22.5" customHeight="1">
      <c r="A71" s="245" t="s">
        <v>232</v>
      </c>
      <c r="B71" s="245"/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9" t="s">
        <v>100</v>
      </c>
      <c r="AL71" s="250"/>
      <c r="AM71" s="250"/>
      <c r="AN71" s="250"/>
      <c r="AO71" s="250"/>
      <c r="AP71" s="251"/>
      <c r="AQ71" s="137" t="s">
        <v>293</v>
      </c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79" t="s">
        <v>261</v>
      </c>
      <c r="BD71" s="95">
        <v>64600</v>
      </c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>
        <f t="shared" si="7"/>
        <v>64600</v>
      </c>
      <c r="BW71" s="95"/>
      <c r="BX71" s="95"/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>
        <f>59850</f>
        <v>59850</v>
      </c>
      <c r="CJ71" s="95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95"/>
      <c r="CV71" s="95"/>
      <c r="CW71" s="95"/>
      <c r="CX71" s="95"/>
      <c r="CY71" s="92" t="s">
        <v>48</v>
      </c>
      <c r="CZ71" s="93"/>
      <c r="DA71" s="93"/>
      <c r="DB71" s="93"/>
      <c r="DC71" s="93"/>
      <c r="DD71" s="93"/>
      <c r="DE71" s="93"/>
      <c r="DF71" s="93"/>
      <c r="DG71" s="93"/>
      <c r="DH71" s="93"/>
      <c r="DI71" s="93"/>
      <c r="DJ71" s="93"/>
      <c r="DK71" s="94"/>
      <c r="DL71" s="92" t="s">
        <v>48</v>
      </c>
      <c r="DM71" s="93"/>
      <c r="DN71" s="93"/>
      <c r="DO71" s="93"/>
      <c r="DP71" s="93"/>
      <c r="DQ71" s="93"/>
      <c r="DR71" s="93"/>
      <c r="DS71" s="93"/>
      <c r="DT71" s="93"/>
      <c r="DU71" s="93"/>
      <c r="DV71" s="93"/>
      <c r="DW71" s="93"/>
      <c r="DX71" s="94"/>
      <c r="DY71" s="95">
        <f t="shared" si="6"/>
        <v>59850</v>
      </c>
      <c r="DZ71" s="95"/>
      <c r="EA71" s="95"/>
      <c r="EB71" s="95"/>
      <c r="EC71" s="95"/>
      <c r="ED71" s="95"/>
      <c r="EE71" s="95"/>
      <c r="EF71" s="95"/>
      <c r="EG71" s="95"/>
      <c r="EH71" s="95"/>
      <c r="EI71" s="95"/>
      <c r="EJ71" s="95"/>
      <c r="EK71" s="95"/>
      <c r="EL71" s="95">
        <v>0</v>
      </c>
      <c r="EM71" s="95"/>
      <c r="EN71" s="95"/>
      <c r="EO71" s="95"/>
      <c r="EP71" s="95"/>
      <c r="EQ71" s="95"/>
      <c r="ER71" s="95"/>
      <c r="ES71" s="95"/>
      <c r="ET71" s="95"/>
      <c r="EU71" s="95"/>
      <c r="EV71" s="95"/>
      <c r="EW71" s="95"/>
      <c r="EX71" s="95"/>
      <c r="EY71" s="95">
        <f t="shared" si="8"/>
        <v>4750</v>
      </c>
      <c r="EZ71" s="95"/>
      <c r="FA71" s="95"/>
      <c r="FB71" s="95"/>
      <c r="FC71" s="95"/>
      <c r="FD71" s="95"/>
      <c r="FE71" s="95"/>
      <c r="FF71" s="95"/>
      <c r="FG71" s="95"/>
      <c r="FH71" s="95"/>
      <c r="FI71" s="95"/>
      <c r="FJ71" s="95"/>
      <c r="FK71" s="95"/>
      <c r="FM71" s="96"/>
      <c r="FN71" s="96"/>
      <c r="FO71" s="96"/>
      <c r="FP71" s="96"/>
      <c r="FQ71" s="96"/>
    </row>
    <row r="72" spans="1:174" s="36" customFormat="1" ht="22.5" customHeight="1">
      <c r="A72" s="245" t="s">
        <v>231</v>
      </c>
      <c r="B72" s="245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9" t="s">
        <v>145</v>
      </c>
      <c r="AL72" s="250"/>
      <c r="AM72" s="250"/>
      <c r="AN72" s="250"/>
      <c r="AO72" s="250"/>
      <c r="AP72" s="251"/>
      <c r="AQ72" s="137" t="s">
        <v>304</v>
      </c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91" t="s">
        <v>303</v>
      </c>
      <c r="BD72" s="95">
        <v>57090</v>
      </c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>
        <f>BD72</f>
        <v>57090</v>
      </c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>
        <v>0</v>
      </c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2" t="s">
        <v>48</v>
      </c>
      <c r="CZ72" s="93"/>
      <c r="DA72" s="93"/>
      <c r="DB72" s="93"/>
      <c r="DC72" s="93"/>
      <c r="DD72" s="93"/>
      <c r="DE72" s="93"/>
      <c r="DF72" s="93"/>
      <c r="DG72" s="93"/>
      <c r="DH72" s="93"/>
      <c r="DI72" s="93"/>
      <c r="DJ72" s="93"/>
      <c r="DK72" s="94"/>
      <c r="DL72" s="92" t="s">
        <v>48</v>
      </c>
      <c r="DM72" s="93"/>
      <c r="DN72" s="93"/>
      <c r="DO72" s="93"/>
      <c r="DP72" s="93"/>
      <c r="DQ72" s="93"/>
      <c r="DR72" s="93"/>
      <c r="DS72" s="93"/>
      <c r="DT72" s="93"/>
      <c r="DU72" s="93"/>
      <c r="DV72" s="93"/>
      <c r="DW72" s="93"/>
      <c r="DX72" s="94"/>
      <c r="DY72" s="95">
        <f>CI72</f>
        <v>0</v>
      </c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5">
        <v>0</v>
      </c>
      <c r="EM72" s="95"/>
      <c r="EN72" s="95"/>
      <c r="EO72" s="95"/>
      <c r="EP72" s="95"/>
      <c r="EQ72" s="95"/>
      <c r="ER72" s="95"/>
      <c r="ES72" s="95"/>
      <c r="ET72" s="95"/>
      <c r="EU72" s="95"/>
      <c r="EV72" s="95"/>
      <c r="EW72" s="95"/>
      <c r="EX72" s="95"/>
      <c r="EY72" s="95">
        <f>BD72-DY72</f>
        <v>57090</v>
      </c>
      <c r="EZ72" s="95"/>
      <c r="FA72" s="95"/>
      <c r="FB72" s="95"/>
      <c r="FC72" s="95"/>
      <c r="FD72" s="95"/>
      <c r="FE72" s="95"/>
      <c r="FF72" s="95"/>
      <c r="FG72" s="95"/>
      <c r="FH72" s="95"/>
      <c r="FI72" s="95"/>
      <c r="FJ72" s="95"/>
      <c r="FK72" s="95"/>
      <c r="FL72" s="13"/>
      <c r="FM72" s="96"/>
      <c r="FN72" s="96"/>
      <c r="FO72" s="96"/>
      <c r="FP72" s="96"/>
      <c r="FQ72" s="96"/>
      <c r="FR72" s="13"/>
    </row>
    <row r="73" spans="1:174" s="36" customFormat="1" ht="22.5" customHeight="1">
      <c r="A73" s="245" t="s">
        <v>231</v>
      </c>
      <c r="B73" s="245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5"/>
      <c r="AI73" s="245"/>
      <c r="AJ73" s="245"/>
      <c r="AK73" s="249" t="s">
        <v>145</v>
      </c>
      <c r="AL73" s="250"/>
      <c r="AM73" s="250"/>
      <c r="AN73" s="250"/>
      <c r="AO73" s="250"/>
      <c r="AP73" s="251"/>
      <c r="AQ73" s="137" t="s">
        <v>171</v>
      </c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76" t="s">
        <v>262</v>
      </c>
      <c r="BD73" s="95">
        <f>642600+39600-24000</f>
        <v>658200</v>
      </c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>
        <f t="shared" si="7"/>
        <v>658200</v>
      </c>
      <c r="BW73" s="95"/>
      <c r="BX73" s="95"/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>
        <f>19850+52600+53600+21150+23400</f>
        <v>170600</v>
      </c>
      <c r="CJ73" s="95"/>
      <c r="CK73" s="95"/>
      <c r="CL73" s="95"/>
      <c r="CM73" s="95"/>
      <c r="CN73" s="95"/>
      <c r="CO73" s="95"/>
      <c r="CP73" s="95"/>
      <c r="CQ73" s="95"/>
      <c r="CR73" s="95"/>
      <c r="CS73" s="95"/>
      <c r="CT73" s="95"/>
      <c r="CU73" s="95"/>
      <c r="CV73" s="95"/>
      <c r="CW73" s="95"/>
      <c r="CX73" s="95"/>
      <c r="CY73" s="92" t="s">
        <v>48</v>
      </c>
      <c r="CZ73" s="93"/>
      <c r="DA73" s="93"/>
      <c r="DB73" s="93"/>
      <c r="DC73" s="93"/>
      <c r="DD73" s="93"/>
      <c r="DE73" s="93"/>
      <c r="DF73" s="93"/>
      <c r="DG73" s="93"/>
      <c r="DH73" s="93"/>
      <c r="DI73" s="93"/>
      <c r="DJ73" s="93"/>
      <c r="DK73" s="94"/>
      <c r="DL73" s="92" t="s">
        <v>48</v>
      </c>
      <c r="DM73" s="93"/>
      <c r="DN73" s="93"/>
      <c r="DO73" s="93"/>
      <c r="DP73" s="93"/>
      <c r="DQ73" s="93"/>
      <c r="DR73" s="93"/>
      <c r="DS73" s="93"/>
      <c r="DT73" s="93"/>
      <c r="DU73" s="93"/>
      <c r="DV73" s="93"/>
      <c r="DW73" s="93"/>
      <c r="DX73" s="94"/>
      <c r="DY73" s="95">
        <f t="shared" si="6"/>
        <v>170600</v>
      </c>
      <c r="DZ73" s="95"/>
      <c r="EA73" s="95"/>
      <c r="EB73" s="95"/>
      <c r="EC73" s="95"/>
      <c r="ED73" s="95"/>
      <c r="EE73" s="95"/>
      <c r="EF73" s="95"/>
      <c r="EG73" s="95"/>
      <c r="EH73" s="95"/>
      <c r="EI73" s="95"/>
      <c r="EJ73" s="95"/>
      <c r="EK73" s="95"/>
      <c r="EL73" s="95">
        <v>0</v>
      </c>
      <c r="EM73" s="95"/>
      <c r="EN73" s="95"/>
      <c r="EO73" s="95"/>
      <c r="EP73" s="95"/>
      <c r="EQ73" s="95"/>
      <c r="ER73" s="95"/>
      <c r="ES73" s="95"/>
      <c r="ET73" s="95"/>
      <c r="EU73" s="95"/>
      <c r="EV73" s="95"/>
      <c r="EW73" s="95"/>
      <c r="EX73" s="95"/>
      <c r="EY73" s="95">
        <f t="shared" si="8"/>
        <v>487600</v>
      </c>
      <c r="EZ73" s="95"/>
      <c r="FA73" s="95"/>
      <c r="FB73" s="95"/>
      <c r="FC73" s="95"/>
      <c r="FD73" s="95"/>
      <c r="FE73" s="95"/>
      <c r="FF73" s="95"/>
      <c r="FG73" s="95"/>
      <c r="FH73" s="95"/>
      <c r="FI73" s="95"/>
      <c r="FJ73" s="95"/>
      <c r="FK73" s="95"/>
      <c r="FL73" s="13"/>
      <c r="FM73" s="96"/>
      <c r="FN73" s="96"/>
      <c r="FO73" s="96"/>
      <c r="FP73" s="96"/>
      <c r="FQ73" s="96"/>
      <c r="FR73" s="13"/>
    </row>
    <row r="74" spans="1:174" s="36" customFormat="1" ht="22.5" customHeight="1">
      <c r="A74" s="245" t="s">
        <v>231</v>
      </c>
      <c r="B74" s="245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5"/>
      <c r="AI74" s="245"/>
      <c r="AJ74" s="245"/>
      <c r="AK74" s="249" t="s">
        <v>146</v>
      </c>
      <c r="AL74" s="250"/>
      <c r="AM74" s="250"/>
      <c r="AN74" s="250"/>
      <c r="AO74" s="250"/>
      <c r="AP74" s="251"/>
      <c r="AQ74" s="137" t="s">
        <v>172</v>
      </c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78" t="s">
        <v>263</v>
      </c>
      <c r="BD74" s="95">
        <v>79200</v>
      </c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>
        <f t="shared" si="7"/>
        <v>79200</v>
      </c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95"/>
      <c r="CH74" s="95"/>
      <c r="CI74" s="95">
        <f>5350+6900+6900+6900+6900</f>
        <v>32950</v>
      </c>
      <c r="CJ74" s="95"/>
      <c r="CK74" s="95"/>
      <c r="CL74" s="95"/>
      <c r="CM74" s="95"/>
      <c r="CN74" s="95"/>
      <c r="CO74" s="95"/>
      <c r="CP74" s="95"/>
      <c r="CQ74" s="95"/>
      <c r="CR74" s="95"/>
      <c r="CS74" s="95"/>
      <c r="CT74" s="95"/>
      <c r="CU74" s="95"/>
      <c r="CV74" s="95"/>
      <c r="CW74" s="95"/>
      <c r="CX74" s="95"/>
      <c r="CY74" s="92" t="s">
        <v>48</v>
      </c>
      <c r="CZ74" s="93"/>
      <c r="DA74" s="93"/>
      <c r="DB74" s="93"/>
      <c r="DC74" s="93"/>
      <c r="DD74" s="93"/>
      <c r="DE74" s="93"/>
      <c r="DF74" s="93"/>
      <c r="DG74" s="93"/>
      <c r="DH74" s="93"/>
      <c r="DI74" s="93"/>
      <c r="DJ74" s="93"/>
      <c r="DK74" s="94"/>
      <c r="DL74" s="92" t="s">
        <v>48</v>
      </c>
      <c r="DM74" s="93"/>
      <c r="DN74" s="93"/>
      <c r="DO74" s="93"/>
      <c r="DP74" s="93"/>
      <c r="DQ74" s="93"/>
      <c r="DR74" s="93"/>
      <c r="DS74" s="93"/>
      <c r="DT74" s="93"/>
      <c r="DU74" s="93"/>
      <c r="DV74" s="93"/>
      <c r="DW74" s="93"/>
      <c r="DX74" s="94"/>
      <c r="DY74" s="95">
        <f t="shared" si="6"/>
        <v>32950</v>
      </c>
      <c r="DZ74" s="95"/>
      <c r="EA74" s="95"/>
      <c r="EB74" s="95"/>
      <c r="EC74" s="95"/>
      <c r="ED74" s="95"/>
      <c r="EE74" s="95"/>
      <c r="EF74" s="95"/>
      <c r="EG74" s="95"/>
      <c r="EH74" s="95"/>
      <c r="EI74" s="95"/>
      <c r="EJ74" s="95"/>
      <c r="EK74" s="95"/>
      <c r="EL74" s="95">
        <v>0</v>
      </c>
      <c r="EM74" s="95"/>
      <c r="EN74" s="95"/>
      <c r="EO74" s="95"/>
      <c r="EP74" s="95"/>
      <c r="EQ74" s="95"/>
      <c r="ER74" s="95"/>
      <c r="ES74" s="95"/>
      <c r="ET74" s="95"/>
      <c r="EU74" s="95"/>
      <c r="EV74" s="95"/>
      <c r="EW74" s="95"/>
      <c r="EX74" s="95"/>
      <c r="EY74" s="95">
        <f t="shared" si="8"/>
        <v>46250</v>
      </c>
      <c r="EZ74" s="95"/>
      <c r="FA74" s="95"/>
      <c r="FB74" s="95"/>
      <c r="FC74" s="95"/>
      <c r="FD74" s="95"/>
      <c r="FE74" s="95"/>
      <c r="FF74" s="95"/>
      <c r="FG74" s="95"/>
      <c r="FH74" s="95"/>
      <c r="FI74" s="95"/>
      <c r="FJ74" s="95"/>
      <c r="FK74" s="95"/>
      <c r="FL74" s="13"/>
      <c r="FM74" s="96"/>
      <c r="FN74" s="96"/>
      <c r="FO74" s="96"/>
      <c r="FP74" s="96"/>
      <c r="FQ74" s="96"/>
      <c r="FR74" s="13"/>
    </row>
    <row r="75" spans="1:174" s="39" customFormat="1" ht="22.5" customHeight="1">
      <c r="A75" s="245" t="s">
        <v>231</v>
      </c>
      <c r="B75" s="245"/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245"/>
      <c r="Z75" s="245"/>
      <c r="AA75" s="245"/>
      <c r="AB75" s="245"/>
      <c r="AC75" s="245"/>
      <c r="AD75" s="245"/>
      <c r="AE75" s="245"/>
      <c r="AF75" s="245"/>
      <c r="AG75" s="245"/>
      <c r="AH75" s="245"/>
      <c r="AI75" s="245"/>
      <c r="AJ75" s="245"/>
      <c r="AK75" s="249" t="s">
        <v>147</v>
      </c>
      <c r="AL75" s="250"/>
      <c r="AM75" s="250"/>
      <c r="AN75" s="250"/>
      <c r="AO75" s="250"/>
      <c r="AP75" s="251"/>
      <c r="AQ75" s="137" t="s">
        <v>173</v>
      </c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76" t="s">
        <v>264</v>
      </c>
      <c r="BD75" s="95">
        <f>2637400-39600</f>
        <v>2597800</v>
      </c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>
        <f t="shared" si="7"/>
        <v>2597800</v>
      </c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>
        <f>155680+122848+185338+94120+129617</f>
        <v>687603</v>
      </c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  <c r="CX75" s="95"/>
      <c r="CY75" s="92" t="s">
        <v>48</v>
      </c>
      <c r="CZ75" s="93"/>
      <c r="DA75" s="93"/>
      <c r="DB75" s="93"/>
      <c r="DC75" s="93"/>
      <c r="DD75" s="93"/>
      <c r="DE75" s="93"/>
      <c r="DF75" s="93"/>
      <c r="DG75" s="93"/>
      <c r="DH75" s="93"/>
      <c r="DI75" s="93"/>
      <c r="DJ75" s="93"/>
      <c r="DK75" s="94"/>
      <c r="DL75" s="92" t="s">
        <v>48</v>
      </c>
      <c r="DM75" s="93"/>
      <c r="DN75" s="93"/>
      <c r="DO75" s="93"/>
      <c r="DP75" s="93"/>
      <c r="DQ75" s="93"/>
      <c r="DR75" s="93"/>
      <c r="DS75" s="93"/>
      <c r="DT75" s="93"/>
      <c r="DU75" s="93"/>
      <c r="DV75" s="93"/>
      <c r="DW75" s="93"/>
      <c r="DX75" s="94"/>
      <c r="DY75" s="95">
        <f t="shared" si="6"/>
        <v>687603</v>
      </c>
      <c r="DZ75" s="95"/>
      <c r="EA75" s="95"/>
      <c r="EB75" s="95"/>
      <c r="EC75" s="95"/>
      <c r="ED75" s="95"/>
      <c r="EE75" s="95"/>
      <c r="EF75" s="95"/>
      <c r="EG75" s="95"/>
      <c r="EH75" s="95"/>
      <c r="EI75" s="95"/>
      <c r="EJ75" s="95"/>
      <c r="EK75" s="95"/>
      <c r="EL75" s="95">
        <v>0</v>
      </c>
      <c r="EM75" s="95"/>
      <c r="EN75" s="95"/>
      <c r="EO75" s="95"/>
      <c r="EP75" s="95"/>
      <c r="EQ75" s="95"/>
      <c r="ER75" s="95"/>
      <c r="ES75" s="95"/>
      <c r="ET75" s="95"/>
      <c r="EU75" s="95"/>
      <c r="EV75" s="95"/>
      <c r="EW75" s="95"/>
      <c r="EX75" s="95"/>
      <c r="EY75" s="95">
        <f t="shared" si="8"/>
        <v>1910197</v>
      </c>
      <c r="EZ75" s="95"/>
      <c r="FA75" s="95"/>
      <c r="FB75" s="95"/>
      <c r="FC75" s="95"/>
      <c r="FD75" s="95"/>
      <c r="FE75" s="95"/>
      <c r="FF75" s="95"/>
      <c r="FG75" s="95"/>
      <c r="FH75" s="95"/>
      <c r="FI75" s="95"/>
      <c r="FJ75" s="95"/>
      <c r="FK75" s="95"/>
      <c r="FL75" s="13"/>
      <c r="FM75" s="96"/>
      <c r="FN75" s="96"/>
      <c r="FO75" s="96"/>
      <c r="FP75" s="96"/>
      <c r="FQ75" s="96"/>
      <c r="FR75" s="13"/>
    </row>
    <row r="76" spans="1:174" s="40" customFormat="1" ht="22.5" customHeight="1" hidden="1">
      <c r="A76" s="245" t="s">
        <v>232</v>
      </c>
      <c r="B76" s="245"/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249" t="s">
        <v>149</v>
      </c>
      <c r="AL76" s="250"/>
      <c r="AM76" s="250"/>
      <c r="AN76" s="250"/>
      <c r="AO76" s="250"/>
      <c r="AP76" s="251"/>
      <c r="AQ76" s="137" t="s">
        <v>233</v>
      </c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88"/>
      <c r="BD76" s="95">
        <f>136000-136000</f>
        <v>0</v>
      </c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>
        <f t="shared" si="7"/>
        <v>0</v>
      </c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95"/>
      <c r="CI76" s="95">
        <v>0</v>
      </c>
      <c r="CJ76" s="95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5"/>
      <c r="CW76" s="95"/>
      <c r="CX76" s="95"/>
      <c r="CY76" s="92" t="s">
        <v>48</v>
      </c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4"/>
      <c r="DL76" s="92" t="s">
        <v>48</v>
      </c>
      <c r="DM76" s="93"/>
      <c r="DN76" s="93"/>
      <c r="DO76" s="93"/>
      <c r="DP76" s="93"/>
      <c r="DQ76" s="93"/>
      <c r="DR76" s="93"/>
      <c r="DS76" s="93"/>
      <c r="DT76" s="93"/>
      <c r="DU76" s="93"/>
      <c r="DV76" s="93"/>
      <c r="DW76" s="93"/>
      <c r="DX76" s="94"/>
      <c r="DY76" s="95">
        <f t="shared" si="6"/>
        <v>0</v>
      </c>
      <c r="DZ76" s="95"/>
      <c r="EA76" s="95"/>
      <c r="EB76" s="95"/>
      <c r="EC76" s="95"/>
      <c r="ED76" s="95"/>
      <c r="EE76" s="95"/>
      <c r="EF76" s="95"/>
      <c r="EG76" s="95"/>
      <c r="EH76" s="95"/>
      <c r="EI76" s="95"/>
      <c r="EJ76" s="95"/>
      <c r="EK76" s="95"/>
      <c r="EL76" s="95">
        <v>0</v>
      </c>
      <c r="EM76" s="95"/>
      <c r="EN76" s="95"/>
      <c r="EO76" s="95"/>
      <c r="EP76" s="95"/>
      <c r="EQ76" s="95"/>
      <c r="ER76" s="95"/>
      <c r="ES76" s="95"/>
      <c r="ET76" s="95"/>
      <c r="EU76" s="95"/>
      <c r="EV76" s="95"/>
      <c r="EW76" s="95"/>
      <c r="EX76" s="95"/>
      <c r="EY76" s="95">
        <f t="shared" si="8"/>
        <v>0</v>
      </c>
      <c r="EZ76" s="95"/>
      <c r="FA76" s="95"/>
      <c r="FB76" s="95"/>
      <c r="FC76" s="95"/>
      <c r="FD76" s="95"/>
      <c r="FE76" s="95"/>
      <c r="FF76" s="95"/>
      <c r="FG76" s="95"/>
      <c r="FH76" s="95"/>
      <c r="FI76" s="95"/>
      <c r="FJ76" s="95"/>
      <c r="FK76" s="95"/>
      <c r="FL76" s="13"/>
      <c r="FM76" s="96"/>
      <c r="FN76" s="96"/>
      <c r="FO76" s="96"/>
      <c r="FP76" s="96"/>
      <c r="FQ76" s="96"/>
      <c r="FR76" s="13"/>
    </row>
    <row r="77" spans="1:174" s="39" customFormat="1" ht="22.5" customHeight="1">
      <c r="A77" s="245" t="s">
        <v>231</v>
      </c>
      <c r="B77" s="245"/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  <c r="AH77" s="245"/>
      <c r="AI77" s="245"/>
      <c r="AJ77" s="245"/>
      <c r="AK77" s="249" t="s">
        <v>148</v>
      </c>
      <c r="AL77" s="250"/>
      <c r="AM77" s="250"/>
      <c r="AN77" s="250"/>
      <c r="AO77" s="250"/>
      <c r="AP77" s="251"/>
      <c r="AQ77" s="137" t="s">
        <v>174</v>
      </c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78" t="s">
        <v>265</v>
      </c>
      <c r="BD77" s="95">
        <v>536900</v>
      </c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>
        <f t="shared" si="7"/>
        <v>536900</v>
      </c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>
        <f>28960+51059+61792+28960+61792</f>
        <v>232563</v>
      </c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2" t="s">
        <v>48</v>
      </c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4"/>
      <c r="DL77" s="92" t="s">
        <v>48</v>
      </c>
      <c r="DM77" s="93"/>
      <c r="DN77" s="93"/>
      <c r="DO77" s="93"/>
      <c r="DP77" s="93"/>
      <c r="DQ77" s="93"/>
      <c r="DR77" s="93"/>
      <c r="DS77" s="93"/>
      <c r="DT77" s="93"/>
      <c r="DU77" s="93"/>
      <c r="DV77" s="93"/>
      <c r="DW77" s="93"/>
      <c r="DX77" s="94"/>
      <c r="DY77" s="95">
        <f t="shared" si="6"/>
        <v>232563</v>
      </c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>
        <v>0</v>
      </c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>
        <f t="shared" si="8"/>
        <v>304337</v>
      </c>
      <c r="EZ77" s="95"/>
      <c r="FA77" s="95"/>
      <c r="FB77" s="95"/>
      <c r="FC77" s="95"/>
      <c r="FD77" s="95"/>
      <c r="FE77" s="95"/>
      <c r="FF77" s="95"/>
      <c r="FG77" s="95"/>
      <c r="FH77" s="95"/>
      <c r="FI77" s="95"/>
      <c r="FJ77" s="95"/>
      <c r="FK77" s="95"/>
      <c r="FL77" s="13"/>
      <c r="FM77" s="96"/>
      <c r="FN77" s="96"/>
      <c r="FO77" s="96"/>
      <c r="FP77" s="96"/>
      <c r="FQ77" s="96"/>
      <c r="FR77" s="13"/>
    </row>
    <row r="78" spans="1:173" s="13" customFormat="1" ht="22.5" customHeight="1" hidden="1">
      <c r="A78" s="245" t="s">
        <v>232</v>
      </c>
      <c r="B78" s="245"/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  <c r="AH78" s="245"/>
      <c r="AI78" s="245"/>
      <c r="AJ78" s="245"/>
      <c r="AK78" s="249" t="s">
        <v>134</v>
      </c>
      <c r="AL78" s="250"/>
      <c r="AM78" s="250"/>
      <c r="AN78" s="250"/>
      <c r="AO78" s="250"/>
      <c r="AP78" s="251"/>
      <c r="AQ78" s="137" t="s">
        <v>205</v>
      </c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88"/>
      <c r="BD78" s="95">
        <f>41900-41900</f>
        <v>0</v>
      </c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>
        <f t="shared" si="7"/>
        <v>0</v>
      </c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>
        <v>0</v>
      </c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2" t="s">
        <v>48</v>
      </c>
      <c r="CZ78" s="93"/>
      <c r="DA78" s="93"/>
      <c r="DB78" s="93"/>
      <c r="DC78" s="93"/>
      <c r="DD78" s="93"/>
      <c r="DE78" s="93"/>
      <c r="DF78" s="93"/>
      <c r="DG78" s="93"/>
      <c r="DH78" s="93"/>
      <c r="DI78" s="93"/>
      <c r="DJ78" s="93"/>
      <c r="DK78" s="94"/>
      <c r="DL78" s="92" t="s">
        <v>48</v>
      </c>
      <c r="DM78" s="93"/>
      <c r="DN78" s="93"/>
      <c r="DO78" s="93"/>
      <c r="DP78" s="93"/>
      <c r="DQ78" s="93"/>
      <c r="DR78" s="93"/>
      <c r="DS78" s="93"/>
      <c r="DT78" s="93"/>
      <c r="DU78" s="93"/>
      <c r="DV78" s="93"/>
      <c r="DW78" s="93"/>
      <c r="DX78" s="94"/>
      <c r="DY78" s="95">
        <f t="shared" si="6"/>
        <v>0</v>
      </c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>
        <v>0</v>
      </c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>
        <f t="shared" si="8"/>
        <v>0</v>
      </c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95"/>
      <c r="FM78" s="96"/>
      <c r="FN78" s="96"/>
      <c r="FO78" s="96"/>
      <c r="FP78" s="96"/>
      <c r="FQ78" s="96"/>
    </row>
    <row r="79" spans="1:174" s="39" customFormat="1" ht="24.75" customHeight="1">
      <c r="A79" s="245" t="s">
        <v>232</v>
      </c>
      <c r="B79" s="245"/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245"/>
      <c r="Z79" s="245"/>
      <c r="AA79" s="245"/>
      <c r="AB79" s="245"/>
      <c r="AC79" s="245"/>
      <c r="AD79" s="245"/>
      <c r="AE79" s="245"/>
      <c r="AF79" s="245"/>
      <c r="AG79" s="245"/>
      <c r="AH79" s="245"/>
      <c r="AI79" s="245"/>
      <c r="AJ79" s="245"/>
      <c r="AK79" s="249" t="s">
        <v>149</v>
      </c>
      <c r="AL79" s="250"/>
      <c r="AM79" s="250"/>
      <c r="AN79" s="250"/>
      <c r="AO79" s="250"/>
      <c r="AP79" s="251"/>
      <c r="AQ79" s="137" t="s">
        <v>206</v>
      </c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78" t="s">
        <v>299</v>
      </c>
      <c r="BD79" s="95">
        <v>358600</v>
      </c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>
        <f t="shared" si="7"/>
        <v>358600</v>
      </c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>
        <v>0</v>
      </c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2" t="s">
        <v>48</v>
      </c>
      <c r="CZ79" s="93"/>
      <c r="DA79" s="93"/>
      <c r="DB79" s="93"/>
      <c r="DC79" s="93"/>
      <c r="DD79" s="93"/>
      <c r="DE79" s="93"/>
      <c r="DF79" s="93"/>
      <c r="DG79" s="93"/>
      <c r="DH79" s="93"/>
      <c r="DI79" s="93"/>
      <c r="DJ79" s="93"/>
      <c r="DK79" s="94"/>
      <c r="DL79" s="92" t="s">
        <v>48</v>
      </c>
      <c r="DM79" s="93"/>
      <c r="DN79" s="93"/>
      <c r="DO79" s="93"/>
      <c r="DP79" s="93"/>
      <c r="DQ79" s="93"/>
      <c r="DR79" s="93"/>
      <c r="DS79" s="93"/>
      <c r="DT79" s="93"/>
      <c r="DU79" s="93"/>
      <c r="DV79" s="93"/>
      <c r="DW79" s="93"/>
      <c r="DX79" s="94"/>
      <c r="DY79" s="95">
        <f aca="true" t="shared" si="9" ref="DY79:DY87">CI79</f>
        <v>0</v>
      </c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>
        <v>0</v>
      </c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>
        <f aca="true" t="shared" si="10" ref="EY79:EY96">BD79-DY79</f>
        <v>358600</v>
      </c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13"/>
      <c r="FM79" s="96"/>
      <c r="FN79" s="96"/>
      <c r="FO79" s="96"/>
      <c r="FP79" s="96"/>
      <c r="FQ79" s="96"/>
      <c r="FR79" s="13"/>
    </row>
    <row r="80" spans="1:174" s="39" customFormat="1" ht="22.5" customHeight="1">
      <c r="A80" s="245" t="s">
        <v>231</v>
      </c>
      <c r="B80" s="245"/>
      <c r="C80" s="245"/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245"/>
      <c r="Z80" s="245"/>
      <c r="AA80" s="245"/>
      <c r="AB80" s="245"/>
      <c r="AC80" s="245"/>
      <c r="AD80" s="245"/>
      <c r="AE80" s="245"/>
      <c r="AF80" s="245"/>
      <c r="AG80" s="245"/>
      <c r="AH80" s="245"/>
      <c r="AI80" s="245"/>
      <c r="AJ80" s="245"/>
      <c r="AK80" s="249" t="s">
        <v>129</v>
      </c>
      <c r="AL80" s="250"/>
      <c r="AM80" s="250"/>
      <c r="AN80" s="250"/>
      <c r="AO80" s="250"/>
      <c r="AP80" s="251"/>
      <c r="AQ80" s="137" t="s">
        <v>175</v>
      </c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80" t="s">
        <v>289</v>
      </c>
      <c r="BD80" s="95">
        <v>15000</v>
      </c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>
        <f t="shared" si="7"/>
        <v>15000</v>
      </c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>
        <v>0</v>
      </c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2" t="s">
        <v>48</v>
      </c>
      <c r="CZ80" s="93"/>
      <c r="DA80" s="93"/>
      <c r="DB80" s="93"/>
      <c r="DC80" s="93"/>
      <c r="DD80" s="93"/>
      <c r="DE80" s="93"/>
      <c r="DF80" s="93"/>
      <c r="DG80" s="93"/>
      <c r="DH80" s="93"/>
      <c r="DI80" s="93"/>
      <c r="DJ80" s="93"/>
      <c r="DK80" s="94"/>
      <c r="DL80" s="92" t="s">
        <v>48</v>
      </c>
      <c r="DM80" s="93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94"/>
      <c r="DY80" s="95">
        <f t="shared" si="9"/>
        <v>0</v>
      </c>
      <c r="DZ80" s="95"/>
      <c r="EA80" s="95"/>
      <c r="EB80" s="95"/>
      <c r="EC80" s="95"/>
      <c r="ED80" s="95"/>
      <c r="EE80" s="95"/>
      <c r="EF80" s="95"/>
      <c r="EG80" s="95"/>
      <c r="EH80" s="95"/>
      <c r="EI80" s="95"/>
      <c r="EJ80" s="95"/>
      <c r="EK80" s="95"/>
      <c r="EL80" s="95">
        <v>0</v>
      </c>
      <c r="EM80" s="95"/>
      <c r="EN80" s="95"/>
      <c r="EO80" s="95"/>
      <c r="EP80" s="95"/>
      <c r="EQ80" s="95"/>
      <c r="ER80" s="95"/>
      <c r="ES80" s="95"/>
      <c r="ET80" s="95"/>
      <c r="EU80" s="95"/>
      <c r="EV80" s="95"/>
      <c r="EW80" s="95"/>
      <c r="EX80" s="95"/>
      <c r="EY80" s="95">
        <f t="shared" si="10"/>
        <v>15000</v>
      </c>
      <c r="EZ80" s="95"/>
      <c r="FA80" s="95"/>
      <c r="FB80" s="95"/>
      <c r="FC80" s="95"/>
      <c r="FD80" s="95"/>
      <c r="FE80" s="95"/>
      <c r="FF80" s="95"/>
      <c r="FG80" s="95"/>
      <c r="FH80" s="95"/>
      <c r="FI80" s="95"/>
      <c r="FJ80" s="95"/>
      <c r="FK80" s="95"/>
      <c r="FL80" s="13"/>
      <c r="FM80" s="96"/>
      <c r="FN80" s="96"/>
      <c r="FO80" s="96"/>
      <c r="FP80" s="96"/>
      <c r="FQ80" s="96"/>
      <c r="FR80" s="13"/>
    </row>
    <row r="81" spans="1:174" s="39" customFormat="1" ht="22.5" customHeight="1">
      <c r="A81" s="245" t="s">
        <v>232</v>
      </c>
      <c r="B81" s="245"/>
      <c r="C81" s="245"/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  <c r="AF81" s="245"/>
      <c r="AG81" s="245"/>
      <c r="AH81" s="245"/>
      <c r="AI81" s="245"/>
      <c r="AJ81" s="245"/>
      <c r="AK81" s="249" t="s">
        <v>134</v>
      </c>
      <c r="AL81" s="250"/>
      <c r="AM81" s="250"/>
      <c r="AN81" s="250"/>
      <c r="AO81" s="250"/>
      <c r="AP81" s="251"/>
      <c r="AQ81" s="137" t="s">
        <v>296</v>
      </c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81" t="s">
        <v>266</v>
      </c>
      <c r="BD81" s="95">
        <v>52000</v>
      </c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>
        <f>BD81</f>
        <v>52000</v>
      </c>
      <c r="BW81" s="95"/>
      <c r="BX81" s="95"/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>
        <f>52000</f>
        <v>52000</v>
      </c>
      <c r="CJ81" s="95"/>
      <c r="CK81" s="95"/>
      <c r="CL81" s="95"/>
      <c r="CM81" s="95"/>
      <c r="CN81" s="95"/>
      <c r="CO81" s="95"/>
      <c r="CP81" s="95"/>
      <c r="CQ81" s="95"/>
      <c r="CR81" s="95"/>
      <c r="CS81" s="95"/>
      <c r="CT81" s="95"/>
      <c r="CU81" s="95"/>
      <c r="CV81" s="95"/>
      <c r="CW81" s="95"/>
      <c r="CX81" s="95"/>
      <c r="CY81" s="92" t="s">
        <v>48</v>
      </c>
      <c r="CZ81" s="93"/>
      <c r="DA81" s="93"/>
      <c r="DB81" s="93"/>
      <c r="DC81" s="93"/>
      <c r="DD81" s="93"/>
      <c r="DE81" s="93"/>
      <c r="DF81" s="93"/>
      <c r="DG81" s="93"/>
      <c r="DH81" s="93"/>
      <c r="DI81" s="93"/>
      <c r="DJ81" s="93"/>
      <c r="DK81" s="94"/>
      <c r="DL81" s="92" t="s">
        <v>48</v>
      </c>
      <c r="DM81" s="93"/>
      <c r="DN81" s="93"/>
      <c r="DO81" s="93"/>
      <c r="DP81" s="93"/>
      <c r="DQ81" s="93"/>
      <c r="DR81" s="93"/>
      <c r="DS81" s="93"/>
      <c r="DT81" s="93"/>
      <c r="DU81" s="93"/>
      <c r="DV81" s="93"/>
      <c r="DW81" s="93"/>
      <c r="DX81" s="94"/>
      <c r="DY81" s="95">
        <f>CI81</f>
        <v>52000</v>
      </c>
      <c r="DZ81" s="95"/>
      <c r="EA81" s="95"/>
      <c r="EB81" s="95"/>
      <c r="EC81" s="95"/>
      <c r="ED81" s="95"/>
      <c r="EE81" s="95"/>
      <c r="EF81" s="95"/>
      <c r="EG81" s="95"/>
      <c r="EH81" s="95"/>
      <c r="EI81" s="95"/>
      <c r="EJ81" s="95"/>
      <c r="EK81" s="95"/>
      <c r="EL81" s="95">
        <v>0</v>
      </c>
      <c r="EM81" s="95"/>
      <c r="EN81" s="95"/>
      <c r="EO81" s="95"/>
      <c r="EP81" s="95"/>
      <c r="EQ81" s="95"/>
      <c r="ER81" s="95"/>
      <c r="ES81" s="95"/>
      <c r="ET81" s="95"/>
      <c r="EU81" s="95"/>
      <c r="EV81" s="95"/>
      <c r="EW81" s="95"/>
      <c r="EX81" s="95"/>
      <c r="EY81" s="95">
        <f>BD81-DY81</f>
        <v>0</v>
      </c>
      <c r="EZ81" s="95"/>
      <c r="FA81" s="95"/>
      <c r="FB81" s="95"/>
      <c r="FC81" s="95"/>
      <c r="FD81" s="95"/>
      <c r="FE81" s="95"/>
      <c r="FF81" s="95"/>
      <c r="FG81" s="95"/>
      <c r="FH81" s="95"/>
      <c r="FI81" s="95"/>
      <c r="FJ81" s="95"/>
      <c r="FK81" s="95"/>
      <c r="FL81" s="13"/>
      <c r="FM81" s="96"/>
      <c r="FN81" s="96"/>
      <c r="FO81" s="96"/>
      <c r="FP81" s="96"/>
      <c r="FQ81" s="96"/>
      <c r="FR81" s="13"/>
    </row>
    <row r="82" spans="1:174" s="39" customFormat="1" ht="22.5" customHeight="1">
      <c r="A82" s="245" t="s">
        <v>232</v>
      </c>
      <c r="B82" s="245"/>
      <c r="C82" s="245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  <c r="AF82" s="245"/>
      <c r="AG82" s="245"/>
      <c r="AH82" s="245"/>
      <c r="AI82" s="245"/>
      <c r="AJ82" s="245"/>
      <c r="AK82" s="249" t="s">
        <v>161</v>
      </c>
      <c r="AL82" s="250"/>
      <c r="AM82" s="250"/>
      <c r="AN82" s="250"/>
      <c r="AO82" s="250"/>
      <c r="AP82" s="251"/>
      <c r="AQ82" s="137" t="s">
        <v>207</v>
      </c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81" t="s">
        <v>266</v>
      </c>
      <c r="BD82" s="95">
        <v>42000</v>
      </c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>
        <f t="shared" si="7"/>
        <v>42000</v>
      </c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>
        <f>22500</f>
        <v>22500</v>
      </c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5"/>
      <c r="CV82" s="95"/>
      <c r="CW82" s="95"/>
      <c r="CX82" s="95"/>
      <c r="CY82" s="92" t="s">
        <v>48</v>
      </c>
      <c r="CZ82" s="93"/>
      <c r="DA82" s="93"/>
      <c r="DB82" s="93"/>
      <c r="DC82" s="93"/>
      <c r="DD82" s="93"/>
      <c r="DE82" s="93"/>
      <c r="DF82" s="93"/>
      <c r="DG82" s="93"/>
      <c r="DH82" s="93"/>
      <c r="DI82" s="93"/>
      <c r="DJ82" s="93"/>
      <c r="DK82" s="94"/>
      <c r="DL82" s="92" t="s">
        <v>48</v>
      </c>
      <c r="DM82" s="93"/>
      <c r="DN82" s="93"/>
      <c r="DO82" s="93"/>
      <c r="DP82" s="93"/>
      <c r="DQ82" s="93"/>
      <c r="DR82" s="93"/>
      <c r="DS82" s="93"/>
      <c r="DT82" s="93"/>
      <c r="DU82" s="93"/>
      <c r="DV82" s="93"/>
      <c r="DW82" s="93"/>
      <c r="DX82" s="94"/>
      <c r="DY82" s="95">
        <f t="shared" si="9"/>
        <v>22500</v>
      </c>
      <c r="DZ82" s="95"/>
      <c r="EA82" s="95"/>
      <c r="EB82" s="95"/>
      <c r="EC82" s="95"/>
      <c r="ED82" s="95"/>
      <c r="EE82" s="95"/>
      <c r="EF82" s="95"/>
      <c r="EG82" s="95"/>
      <c r="EH82" s="95"/>
      <c r="EI82" s="95"/>
      <c r="EJ82" s="95"/>
      <c r="EK82" s="95"/>
      <c r="EL82" s="95">
        <v>0</v>
      </c>
      <c r="EM82" s="95"/>
      <c r="EN82" s="95"/>
      <c r="EO82" s="95"/>
      <c r="EP82" s="95"/>
      <c r="EQ82" s="95"/>
      <c r="ER82" s="95"/>
      <c r="ES82" s="95"/>
      <c r="ET82" s="95"/>
      <c r="EU82" s="95"/>
      <c r="EV82" s="95"/>
      <c r="EW82" s="95"/>
      <c r="EX82" s="95"/>
      <c r="EY82" s="95">
        <f t="shared" si="10"/>
        <v>19500</v>
      </c>
      <c r="EZ82" s="95"/>
      <c r="FA82" s="95"/>
      <c r="FB82" s="95"/>
      <c r="FC82" s="95"/>
      <c r="FD82" s="95"/>
      <c r="FE82" s="95"/>
      <c r="FF82" s="95"/>
      <c r="FG82" s="95"/>
      <c r="FH82" s="95"/>
      <c r="FI82" s="95"/>
      <c r="FJ82" s="95"/>
      <c r="FK82" s="95"/>
      <c r="FL82" s="13"/>
      <c r="FM82" s="96"/>
      <c r="FN82" s="96"/>
      <c r="FO82" s="96"/>
      <c r="FP82" s="96"/>
      <c r="FQ82" s="96"/>
      <c r="FR82" s="13"/>
    </row>
    <row r="83" spans="1:174" s="39" customFormat="1" ht="22.5" customHeight="1">
      <c r="A83" s="245" t="s">
        <v>232</v>
      </c>
      <c r="B83" s="245"/>
      <c r="C83" s="245"/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5"/>
      <c r="AI83" s="245"/>
      <c r="AJ83" s="245"/>
      <c r="AK83" s="249" t="s">
        <v>130</v>
      </c>
      <c r="AL83" s="250"/>
      <c r="AM83" s="250"/>
      <c r="AN83" s="250"/>
      <c r="AO83" s="250"/>
      <c r="AP83" s="251"/>
      <c r="AQ83" s="137" t="s">
        <v>292</v>
      </c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81" t="s">
        <v>267</v>
      </c>
      <c r="BD83" s="95">
        <v>40000</v>
      </c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>
        <v>40000</v>
      </c>
      <c r="BW83" s="95"/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>
        <f>40000</f>
        <v>40000</v>
      </c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2" t="s">
        <v>48</v>
      </c>
      <c r="CZ83" s="93"/>
      <c r="DA83" s="93"/>
      <c r="DB83" s="93"/>
      <c r="DC83" s="93"/>
      <c r="DD83" s="93"/>
      <c r="DE83" s="93"/>
      <c r="DF83" s="93"/>
      <c r="DG83" s="93"/>
      <c r="DH83" s="93"/>
      <c r="DI83" s="93"/>
      <c r="DJ83" s="93"/>
      <c r="DK83" s="94"/>
      <c r="DL83" s="92" t="s">
        <v>48</v>
      </c>
      <c r="DM83" s="93"/>
      <c r="DN83" s="93"/>
      <c r="DO83" s="93"/>
      <c r="DP83" s="93"/>
      <c r="DQ83" s="93"/>
      <c r="DR83" s="93"/>
      <c r="DS83" s="93"/>
      <c r="DT83" s="93"/>
      <c r="DU83" s="93"/>
      <c r="DV83" s="93"/>
      <c r="DW83" s="93"/>
      <c r="DX83" s="94"/>
      <c r="DY83" s="95">
        <f>CI83</f>
        <v>40000</v>
      </c>
      <c r="DZ83" s="95"/>
      <c r="EA83" s="95"/>
      <c r="EB83" s="95"/>
      <c r="EC83" s="95"/>
      <c r="ED83" s="95"/>
      <c r="EE83" s="95"/>
      <c r="EF83" s="95"/>
      <c r="EG83" s="95"/>
      <c r="EH83" s="95"/>
      <c r="EI83" s="95"/>
      <c r="EJ83" s="95"/>
      <c r="EK83" s="95"/>
      <c r="EL83" s="95">
        <v>0</v>
      </c>
      <c r="EM83" s="95"/>
      <c r="EN83" s="95"/>
      <c r="EO83" s="95"/>
      <c r="EP83" s="95"/>
      <c r="EQ83" s="95"/>
      <c r="ER83" s="95"/>
      <c r="ES83" s="95"/>
      <c r="ET83" s="95"/>
      <c r="EU83" s="95"/>
      <c r="EV83" s="95"/>
      <c r="EW83" s="95"/>
      <c r="EX83" s="95"/>
      <c r="EY83" s="95">
        <f>BD83-DY83</f>
        <v>0</v>
      </c>
      <c r="EZ83" s="95"/>
      <c r="FA83" s="95"/>
      <c r="FB83" s="95"/>
      <c r="FC83" s="95"/>
      <c r="FD83" s="95"/>
      <c r="FE83" s="95"/>
      <c r="FF83" s="95"/>
      <c r="FG83" s="95"/>
      <c r="FH83" s="95"/>
      <c r="FI83" s="95"/>
      <c r="FJ83" s="95"/>
      <c r="FK83" s="95"/>
      <c r="FL83" s="13"/>
      <c r="FM83" s="96"/>
      <c r="FN83" s="96"/>
      <c r="FO83" s="96"/>
      <c r="FP83" s="96"/>
      <c r="FQ83" s="96"/>
      <c r="FR83" s="13"/>
    </row>
    <row r="84" spans="1:174" s="39" customFormat="1" ht="22.5" customHeight="1">
      <c r="A84" s="245" t="s">
        <v>234</v>
      </c>
      <c r="B84" s="245"/>
      <c r="C84" s="245"/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  <c r="AF84" s="245"/>
      <c r="AG84" s="245"/>
      <c r="AH84" s="245"/>
      <c r="AI84" s="245"/>
      <c r="AJ84" s="245"/>
      <c r="AK84" s="249" t="s">
        <v>120</v>
      </c>
      <c r="AL84" s="250"/>
      <c r="AM84" s="250"/>
      <c r="AN84" s="250"/>
      <c r="AO84" s="250"/>
      <c r="AP84" s="251"/>
      <c r="AQ84" s="137" t="s">
        <v>176</v>
      </c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82" t="s">
        <v>268</v>
      </c>
      <c r="BD84" s="95">
        <v>20000</v>
      </c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>
        <v>20000</v>
      </c>
      <c r="BW84" s="95"/>
      <c r="BX84" s="95"/>
      <c r="BY84" s="95"/>
      <c r="BZ84" s="95"/>
      <c r="CA84" s="95"/>
      <c r="CB84" s="95"/>
      <c r="CC84" s="95"/>
      <c r="CD84" s="95"/>
      <c r="CE84" s="95"/>
      <c r="CF84" s="95"/>
      <c r="CG84" s="95"/>
      <c r="CH84" s="95"/>
      <c r="CI84" s="95">
        <v>20000</v>
      </c>
      <c r="CJ84" s="95"/>
      <c r="CK84" s="95"/>
      <c r="CL84" s="95"/>
      <c r="CM84" s="95"/>
      <c r="CN84" s="95"/>
      <c r="CO84" s="95"/>
      <c r="CP84" s="95"/>
      <c r="CQ84" s="95"/>
      <c r="CR84" s="95"/>
      <c r="CS84" s="95"/>
      <c r="CT84" s="95"/>
      <c r="CU84" s="95"/>
      <c r="CV84" s="95"/>
      <c r="CW84" s="95"/>
      <c r="CX84" s="95"/>
      <c r="CY84" s="92" t="s">
        <v>48</v>
      </c>
      <c r="CZ84" s="93"/>
      <c r="DA84" s="93"/>
      <c r="DB84" s="93"/>
      <c r="DC84" s="93"/>
      <c r="DD84" s="93"/>
      <c r="DE84" s="93"/>
      <c r="DF84" s="93"/>
      <c r="DG84" s="93"/>
      <c r="DH84" s="93"/>
      <c r="DI84" s="93"/>
      <c r="DJ84" s="93"/>
      <c r="DK84" s="94"/>
      <c r="DL84" s="92" t="s">
        <v>48</v>
      </c>
      <c r="DM84" s="93"/>
      <c r="DN84" s="93"/>
      <c r="DO84" s="93"/>
      <c r="DP84" s="93"/>
      <c r="DQ84" s="93"/>
      <c r="DR84" s="93"/>
      <c r="DS84" s="93"/>
      <c r="DT84" s="93"/>
      <c r="DU84" s="93"/>
      <c r="DV84" s="93"/>
      <c r="DW84" s="93"/>
      <c r="DX84" s="94"/>
      <c r="DY84" s="95">
        <f t="shared" si="9"/>
        <v>20000</v>
      </c>
      <c r="DZ84" s="95"/>
      <c r="EA84" s="95"/>
      <c r="EB84" s="95"/>
      <c r="EC84" s="95"/>
      <c r="ED84" s="95"/>
      <c r="EE84" s="95"/>
      <c r="EF84" s="95"/>
      <c r="EG84" s="95"/>
      <c r="EH84" s="95"/>
      <c r="EI84" s="95"/>
      <c r="EJ84" s="95"/>
      <c r="EK84" s="95"/>
      <c r="EL84" s="95">
        <v>0</v>
      </c>
      <c r="EM84" s="95"/>
      <c r="EN84" s="95"/>
      <c r="EO84" s="95"/>
      <c r="EP84" s="95"/>
      <c r="EQ84" s="95"/>
      <c r="ER84" s="95"/>
      <c r="ES84" s="95"/>
      <c r="ET84" s="95"/>
      <c r="EU84" s="95"/>
      <c r="EV84" s="95"/>
      <c r="EW84" s="95"/>
      <c r="EX84" s="95"/>
      <c r="EY84" s="95">
        <f t="shared" si="10"/>
        <v>0</v>
      </c>
      <c r="EZ84" s="95"/>
      <c r="FA84" s="95"/>
      <c r="FB84" s="95"/>
      <c r="FC84" s="95"/>
      <c r="FD84" s="95"/>
      <c r="FE84" s="95"/>
      <c r="FF84" s="95"/>
      <c r="FG84" s="95"/>
      <c r="FH84" s="95"/>
      <c r="FI84" s="95"/>
      <c r="FJ84" s="95"/>
      <c r="FK84" s="95"/>
      <c r="FL84" s="13"/>
      <c r="FM84" s="96"/>
      <c r="FN84" s="96"/>
      <c r="FO84" s="96"/>
      <c r="FP84" s="96"/>
      <c r="FQ84" s="96"/>
      <c r="FR84" s="13"/>
    </row>
    <row r="85" spans="1:174" s="39" customFormat="1" ht="22.5" customHeight="1">
      <c r="A85" s="245" t="s">
        <v>232</v>
      </c>
      <c r="B85" s="245"/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249" t="s">
        <v>294</v>
      </c>
      <c r="AL85" s="250"/>
      <c r="AM85" s="250"/>
      <c r="AN85" s="250"/>
      <c r="AO85" s="250"/>
      <c r="AP85" s="251"/>
      <c r="AQ85" s="137" t="s">
        <v>208</v>
      </c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79" t="s">
        <v>269</v>
      </c>
      <c r="BD85" s="95">
        <v>2050700</v>
      </c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>
        <f>BD85</f>
        <v>2050700</v>
      </c>
      <c r="BW85" s="95"/>
      <c r="BX85" s="95"/>
      <c r="BY85" s="95"/>
      <c r="BZ85" s="95"/>
      <c r="CA85" s="95"/>
      <c r="CB85" s="95"/>
      <c r="CC85" s="95"/>
      <c r="CD85" s="95"/>
      <c r="CE85" s="95"/>
      <c r="CF85" s="95"/>
      <c r="CG85" s="95"/>
      <c r="CH85" s="95"/>
      <c r="CI85" s="95">
        <v>0</v>
      </c>
      <c r="CJ85" s="95"/>
      <c r="CK85" s="95"/>
      <c r="CL85" s="95"/>
      <c r="CM85" s="95"/>
      <c r="CN85" s="95"/>
      <c r="CO85" s="95"/>
      <c r="CP85" s="95"/>
      <c r="CQ85" s="95"/>
      <c r="CR85" s="95"/>
      <c r="CS85" s="95"/>
      <c r="CT85" s="95"/>
      <c r="CU85" s="95"/>
      <c r="CV85" s="95"/>
      <c r="CW85" s="95"/>
      <c r="CX85" s="95"/>
      <c r="CY85" s="92" t="s">
        <v>48</v>
      </c>
      <c r="CZ85" s="93"/>
      <c r="DA85" s="93"/>
      <c r="DB85" s="93"/>
      <c r="DC85" s="93"/>
      <c r="DD85" s="93"/>
      <c r="DE85" s="93"/>
      <c r="DF85" s="93"/>
      <c r="DG85" s="93"/>
      <c r="DH85" s="93"/>
      <c r="DI85" s="93"/>
      <c r="DJ85" s="93"/>
      <c r="DK85" s="94"/>
      <c r="DL85" s="92" t="s">
        <v>48</v>
      </c>
      <c r="DM85" s="93"/>
      <c r="DN85" s="93"/>
      <c r="DO85" s="93"/>
      <c r="DP85" s="93"/>
      <c r="DQ85" s="93"/>
      <c r="DR85" s="93"/>
      <c r="DS85" s="93"/>
      <c r="DT85" s="93"/>
      <c r="DU85" s="93"/>
      <c r="DV85" s="93"/>
      <c r="DW85" s="93"/>
      <c r="DX85" s="94"/>
      <c r="DY85" s="95">
        <f t="shared" si="9"/>
        <v>0</v>
      </c>
      <c r="DZ85" s="95"/>
      <c r="EA85" s="95"/>
      <c r="EB85" s="95"/>
      <c r="EC85" s="95"/>
      <c r="ED85" s="95"/>
      <c r="EE85" s="95"/>
      <c r="EF85" s="95"/>
      <c r="EG85" s="95"/>
      <c r="EH85" s="95"/>
      <c r="EI85" s="95"/>
      <c r="EJ85" s="95"/>
      <c r="EK85" s="95"/>
      <c r="EL85" s="95">
        <v>0</v>
      </c>
      <c r="EM85" s="95"/>
      <c r="EN85" s="95"/>
      <c r="EO85" s="95"/>
      <c r="EP85" s="95"/>
      <c r="EQ85" s="95"/>
      <c r="ER85" s="95"/>
      <c r="ES85" s="95"/>
      <c r="ET85" s="95"/>
      <c r="EU85" s="95"/>
      <c r="EV85" s="95"/>
      <c r="EW85" s="95"/>
      <c r="EX85" s="95"/>
      <c r="EY85" s="95">
        <f t="shared" si="10"/>
        <v>2050700</v>
      </c>
      <c r="EZ85" s="95"/>
      <c r="FA85" s="95"/>
      <c r="FB85" s="95"/>
      <c r="FC85" s="95"/>
      <c r="FD85" s="95"/>
      <c r="FE85" s="95"/>
      <c r="FF85" s="95"/>
      <c r="FG85" s="95"/>
      <c r="FH85" s="95"/>
      <c r="FI85" s="95"/>
      <c r="FJ85" s="95"/>
      <c r="FK85" s="95"/>
      <c r="FL85" s="13"/>
      <c r="FM85" s="96"/>
      <c r="FN85" s="96"/>
      <c r="FO85" s="96"/>
      <c r="FP85" s="96"/>
      <c r="FQ85" s="96"/>
      <c r="FR85" s="13"/>
    </row>
    <row r="86" spans="1:174" s="39" customFormat="1" ht="22.5" customHeight="1">
      <c r="A86" s="245" t="s">
        <v>232</v>
      </c>
      <c r="B86" s="245"/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  <c r="AE86" s="245"/>
      <c r="AF86" s="245"/>
      <c r="AG86" s="245"/>
      <c r="AH86" s="245"/>
      <c r="AI86" s="245"/>
      <c r="AJ86" s="245"/>
      <c r="AK86" s="249" t="s">
        <v>121</v>
      </c>
      <c r="AL86" s="250"/>
      <c r="AM86" s="250"/>
      <c r="AN86" s="250"/>
      <c r="AO86" s="250"/>
      <c r="AP86" s="251"/>
      <c r="AQ86" s="137" t="s">
        <v>211</v>
      </c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79" t="s">
        <v>270</v>
      </c>
      <c r="BD86" s="95">
        <f>107900+32</f>
        <v>107932</v>
      </c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>
        <f>BD86</f>
        <v>107932</v>
      </c>
      <c r="BW86" s="95"/>
      <c r="BX86" s="95"/>
      <c r="BY86" s="95"/>
      <c r="BZ86" s="95"/>
      <c r="CA86" s="95"/>
      <c r="CB86" s="95"/>
      <c r="CC86" s="95"/>
      <c r="CD86" s="95"/>
      <c r="CE86" s="95"/>
      <c r="CF86" s="95"/>
      <c r="CG86" s="95"/>
      <c r="CH86" s="95"/>
      <c r="CI86" s="95">
        <v>0</v>
      </c>
      <c r="CJ86" s="95"/>
      <c r="CK86" s="95"/>
      <c r="CL86" s="95"/>
      <c r="CM86" s="95"/>
      <c r="CN86" s="95"/>
      <c r="CO86" s="95"/>
      <c r="CP86" s="95"/>
      <c r="CQ86" s="95"/>
      <c r="CR86" s="95"/>
      <c r="CS86" s="95"/>
      <c r="CT86" s="95"/>
      <c r="CU86" s="95"/>
      <c r="CV86" s="95"/>
      <c r="CW86" s="95"/>
      <c r="CX86" s="95"/>
      <c r="CY86" s="92" t="s">
        <v>48</v>
      </c>
      <c r="CZ86" s="93"/>
      <c r="DA86" s="93"/>
      <c r="DB86" s="93"/>
      <c r="DC86" s="93"/>
      <c r="DD86" s="93"/>
      <c r="DE86" s="93"/>
      <c r="DF86" s="93"/>
      <c r="DG86" s="93"/>
      <c r="DH86" s="93"/>
      <c r="DI86" s="93"/>
      <c r="DJ86" s="93"/>
      <c r="DK86" s="94"/>
      <c r="DL86" s="92" t="s">
        <v>48</v>
      </c>
      <c r="DM86" s="93"/>
      <c r="DN86" s="93"/>
      <c r="DO86" s="93"/>
      <c r="DP86" s="93"/>
      <c r="DQ86" s="93"/>
      <c r="DR86" s="93"/>
      <c r="DS86" s="93"/>
      <c r="DT86" s="93"/>
      <c r="DU86" s="93"/>
      <c r="DV86" s="93"/>
      <c r="DW86" s="93"/>
      <c r="DX86" s="94"/>
      <c r="DY86" s="95">
        <f t="shared" si="9"/>
        <v>0</v>
      </c>
      <c r="DZ86" s="95"/>
      <c r="EA86" s="95"/>
      <c r="EB86" s="95"/>
      <c r="EC86" s="95"/>
      <c r="ED86" s="95"/>
      <c r="EE86" s="95"/>
      <c r="EF86" s="95"/>
      <c r="EG86" s="95"/>
      <c r="EH86" s="95"/>
      <c r="EI86" s="95"/>
      <c r="EJ86" s="95"/>
      <c r="EK86" s="95"/>
      <c r="EL86" s="95">
        <v>0</v>
      </c>
      <c r="EM86" s="95"/>
      <c r="EN86" s="95"/>
      <c r="EO86" s="95"/>
      <c r="EP86" s="95"/>
      <c r="EQ86" s="95"/>
      <c r="ER86" s="95"/>
      <c r="ES86" s="95"/>
      <c r="ET86" s="95"/>
      <c r="EU86" s="95"/>
      <c r="EV86" s="95"/>
      <c r="EW86" s="95"/>
      <c r="EX86" s="95"/>
      <c r="EY86" s="95">
        <f t="shared" si="10"/>
        <v>107932</v>
      </c>
      <c r="EZ86" s="95"/>
      <c r="FA86" s="95"/>
      <c r="FB86" s="95"/>
      <c r="FC86" s="95"/>
      <c r="FD86" s="95"/>
      <c r="FE86" s="95"/>
      <c r="FF86" s="95"/>
      <c r="FG86" s="95"/>
      <c r="FH86" s="95"/>
      <c r="FI86" s="95"/>
      <c r="FJ86" s="95"/>
      <c r="FK86" s="95"/>
      <c r="FL86" s="13"/>
      <c r="FM86" s="96"/>
      <c r="FN86" s="96"/>
      <c r="FO86" s="96"/>
      <c r="FP86" s="96"/>
      <c r="FQ86" s="96"/>
      <c r="FR86" s="13"/>
    </row>
    <row r="87" spans="1:173" s="13" customFormat="1" ht="18" customHeight="1">
      <c r="A87" s="244" t="s">
        <v>235</v>
      </c>
      <c r="B87" s="244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244"/>
      <c r="AI87" s="244"/>
      <c r="AJ87" s="315"/>
      <c r="AK87" s="249" t="s">
        <v>219</v>
      </c>
      <c r="AL87" s="250"/>
      <c r="AM87" s="250"/>
      <c r="AN87" s="250"/>
      <c r="AO87" s="250"/>
      <c r="AP87" s="251"/>
      <c r="AQ87" s="246" t="s">
        <v>177</v>
      </c>
      <c r="AR87" s="247"/>
      <c r="AS87" s="247"/>
      <c r="AT87" s="247"/>
      <c r="AU87" s="247"/>
      <c r="AV87" s="247"/>
      <c r="AW87" s="247"/>
      <c r="AX87" s="247"/>
      <c r="AY87" s="247"/>
      <c r="AZ87" s="247"/>
      <c r="BA87" s="247"/>
      <c r="BB87" s="248"/>
      <c r="BC87" s="80" t="s">
        <v>290</v>
      </c>
      <c r="BD87" s="92">
        <v>174400</v>
      </c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4"/>
      <c r="BV87" s="92">
        <f aca="true" t="shared" si="11" ref="BV87:BV96">BD87</f>
        <v>174400</v>
      </c>
      <c r="BW87" s="93"/>
      <c r="BX87" s="93"/>
      <c r="BY87" s="93"/>
      <c r="BZ87" s="93"/>
      <c r="CA87" s="93"/>
      <c r="CB87" s="93"/>
      <c r="CC87" s="93"/>
      <c r="CD87" s="93"/>
      <c r="CE87" s="93"/>
      <c r="CF87" s="93"/>
      <c r="CG87" s="93"/>
      <c r="CH87" s="94"/>
      <c r="CI87" s="92">
        <f>36015.24+27503.1+8622.24+8622.24</f>
        <v>80762.82</v>
      </c>
      <c r="CJ87" s="93"/>
      <c r="CK87" s="93"/>
      <c r="CL87" s="93"/>
      <c r="CM87" s="93"/>
      <c r="CN87" s="93"/>
      <c r="CO87" s="93"/>
      <c r="CP87" s="93"/>
      <c r="CQ87" s="93"/>
      <c r="CR87" s="93"/>
      <c r="CS87" s="93"/>
      <c r="CT87" s="93"/>
      <c r="CU87" s="93"/>
      <c r="CV87" s="93"/>
      <c r="CW87" s="93"/>
      <c r="CX87" s="94"/>
      <c r="CY87" s="92" t="s">
        <v>48</v>
      </c>
      <c r="CZ87" s="93"/>
      <c r="DA87" s="93"/>
      <c r="DB87" s="93"/>
      <c r="DC87" s="93"/>
      <c r="DD87" s="93"/>
      <c r="DE87" s="93"/>
      <c r="DF87" s="93"/>
      <c r="DG87" s="93"/>
      <c r="DH87" s="93"/>
      <c r="DI87" s="93"/>
      <c r="DJ87" s="93"/>
      <c r="DK87" s="94"/>
      <c r="DL87" s="92" t="s">
        <v>48</v>
      </c>
      <c r="DM87" s="93"/>
      <c r="DN87" s="93"/>
      <c r="DO87" s="93"/>
      <c r="DP87" s="93"/>
      <c r="DQ87" s="93"/>
      <c r="DR87" s="93"/>
      <c r="DS87" s="93"/>
      <c r="DT87" s="93"/>
      <c r="DU87" s="93"/>
      <c r="DV87" s="93"/>
      <c r="DW87" s="93"/>
      <c r="DX87" s="94"/>
      <c r="DY87" s="92">
        <f t="shared" si="9"/>
        <v>80762.82</v>
      </c>
      <c r="DZ87" s="93"/>
      <c r="EA87" s="93"/>
      <c r="EB87" s="93"/>
      <c r="EC87" s="93"/>
      <c r="ED87" s="93"/>
      <c r="EE87" s="93"/>
      <c r="EF87" s="93"/>
      <c r="EG87" s="93"/>
      <c r="EH87" s="93"/>
      <c r="EI87" s="93"/>
      <c r="EJ87" s="93"/>
      <c r="EK87" s="94"/>
      <c r="EL87" s="92">
        <v>0</v>
      </c>
      <c r="EM87" s="93"/>
      <c r="EN87" s="93"/>
      <c r="EO87" s="93"/>
      <c r="EP87" s="93"/>
      <c r="EQ87" s="93"/>
      <c r="ER87" s="93"/>
      <c r="ES87" s="93"/>
      <c r="ET87" s="93"/>
      <c r="EU87" s="93"/>
      <c r="EV87" s="93"/>
      <c r="EW87" s="93"/>
      <c r="EX87" s="94"/>
      <c r="EY87" s="92">
        <f t="shared" si="10"/>
        <v>93637.18</v>
      </c>
      <c r="EZ87" s="93"/>
      <c r="FA87" s="93"/>
      <c r="FB87" s="93"/>
      <c r="FC87" s="93"/>
      <c r="FD87" s="93"/>
      <c r="FE87" s="93"/>
      <c r="FF87" s="93"/>
      <c r="FG87" s="93"/>
      <c r="FH87" s="93"/>
      <c r="FI87" s="93"/>
      <c r="FJ87" s="93"/>
      <c r="FK87" s="94"/>
      <c r="FM87" s="96"/>
      <c r="FN87" s="96"/>
      <c r="FO87" s="96"/>
      <c r="FP87" s="96"/>
      <c r="FQ87" s="96"/>
    </row>
    <row r="88" spans="1:173" s="13" customFormat="1" ht="15.75" customHeight="1">
      <c r="A88" s="244" t="s">
        <v>237</v>
      </c>
      <c r="B88" s="244"/>
      <c r="C88" s="244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44"/>
      <c r="AJ88" s="244"/>
      <c r="AK88" s="249" t="s">
        <v>220</v>
      </c>
      <c r="AL88" s="250"/>
      <c r="AM88" s="250"/>
      <c r="AN88" s="250"/>
      <c r="AO88" s="250"/>
      <c r="AP88" s="251"/>
      <c r="AQ88" s="137" t="s">
        <v>178</v>
      </c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83" t="s">
        <v>271</v>
      </c>
      <c r="BD88" s="95">
        <v>2564500</v>
      </c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>
        <f t="shared" si="11"/>
        <v>2564500</v>
      </c>
      <c r="BW88" s="95"/>
      <c r="BX88" s="95"/>
      <c r="BY88" s="95"/>
      <c r="BZ88" s="95"/>
      <c r="CA88" s="95"/>
      <c r="CB88" s="95"/>
      <c r="CC88" s="95"/>
      <c r="CD88" s="95"/>
      <c r="CE88" s="95"/>
      <c r="CF88" s="95"/>
      <c r="CG88" s="95"/>
      <c r="CH88" s="95"/>
      <c r="CI88" s="95">
        <f>253618.44+166940.12+207433.39+166794.72+316652.29</f>
        <v>1111438.96</v>
      </c>
      <c r="CJ88" s="95"/>
      <c r="CK88" s="95"/>
      <c r="CL88" s="95"/>
      <c r="CM88" s="95"/>
      <c r="CN88" s="95"/>
      <c r="CO88" s="95"/>
      <c r="CP88" s="95"/>
      <c r="CQ88" s="95"/>
      <c r="CR88" s="95"/>
      <c r="CS88" s="95"/>
      <c r="CT88" s="95"/>
      <c r="CU88" s="95"/>
      <c r="CV88" s="95"/>
      <c r="CW88" s="95"/>
      <c r="CX88" s="95"/>
      <c r="CY88" s="95" t="s">
        <v>48</v>
      </c>
      <c r="CZ88" s="95"/>
      <c r="DA88" s="95"/>
      <c r="DB88" s="95"/>
      <c r="DC88" s="95"/>
      <c r="DD88" s="95"/>
      <c r="DE88" s="95"/>
      <c r="DF88" s="95"/>
      <c r="DG88" s="95"/>
      <c r="DH88" s="95"/>
      <c r="DI88" s="95"/>
      <c r="DJ88" s="95"/>
      <c r="DK88" s="95"/>
      <c r="DL88" s="95" t="s">
        <v>48</v>
      </c>
      <c r="DM88" s="95"/>
      <c r="DN88" s="95"/>
      <c r="DO88" s="95"/>
      <c r="DP88" s="95"/>
      <c r="DQ88" s="95"/>
      <c r="DR88" s="95"/>
      <c r="DS88" s="95"/>
      <c r="DT88" s="95"/>
      <c r="DU88" s="95"/>
      <c r="DV88" s="95"/>
      <c r="DW88" s="95"/>
      <c r="DX88" s="95"/>
      <c r="DY88" s="95">
        <f aca="true" t="shared" si="12" ref="DY88:DY101">CI88</f>
        <v>1111438.96</v>
      </c>
      <c r="DZ88" s="95"/>
      <c r="EA88" s="95"/>
      <c r="EB88" s="95"/>
      <c r="EC88" s="95"/>
      <c r="ED88" s="95"/>
      <c r="EE88" s="95"/>
      <c r="EF88" s="95"/>
      <c r="EG88" s="95"/>
      <c r="EH88" s="95"/>
      <c r="EI88" s="95"/>
      <c r="EJ88" s="95"/>
      <c r="EK88" s="95"/>
      <c r="EL88" s="95">
        <v>217588.85</v>
      </c>
      <c r="EM88" s="95"/>
      <c r="EN88" s="95"/>
      <c r="EO88" s="95"/>
      <c r="EP88" s="95"/>
      <c r="EQ88" s="95"/>
      <c r="ER88" s="95"/>
      <c r="ES88" s="95"/>
      <c r="ET88" s="95"/>
      <c r="EU88" s="95"/>
      <c r="EV88" s="95"/>
      <c r="EW88" s="95"/>
      <c r="EX88" s="95"/>
      <c r="EY88" s="97">
        <f t="shared" si="10"/>
        <v>1453061.04</v>
      </c>
      <c r="EZ88" s="97"/>
      <c r="FA88" s="97"/>
      <c r="FB88" s="97"/>
      <c r="FC88" s="97"/>
      <c r="FD88" s="97"/>
      <c r="FE88" s="97"/>
      <c r="FF88" s="97"/>
      <c r="FG88" s="97"/>
      <c r="FH88" s="97"/>
      <c r="FI88" s="97"/>
      <c r="FJ88" s="97"/>
      <c r="FK88" s="97"/>
      <c r="FM88" s="98"/>
      <c r="FN88" s="98"/>
      <c r="FO88" s="98"/>
      <c r="FP88" s="98"/>
      <c r="FQ88" s="98"/>
    </row>
    <row r="89" spans="1:173" s="13" customFormat="1" ht="15.75" customHeight="1">
      <c r="A89" s="244" t="s">
        <v>238</v>
      </c>
      <c r="B89" s="244"/>
      <c r="C89" s="244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44"/>
      <c r="AG89" s="244"/>
      <c r="AH89" s="244"/>
      <c r="AI89" s="244"/>
      <c r="AJ89" s="244"/>
      <c r="AK89" s="123" t="s">
        <v>221</v>
      </c>
      <c r="AL89" s="118"/>
      <c r="AM89" s="118"/>
      <c r="AN89" s="118"/>
      <c r="AO89" s="118"/>
      <c r="AP89" s="119"/>
      <c r="AQ89" s="137" t="s">
        <v>179</v>
      </c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83" t="s">
        <v>272</v>
      </c>
      <c r="BD89" s="95">
        <f>288600+1000</f>
        <v>289600</v>
      </c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>
        <f t="shared" si="11"/>
        <v>289600</v>
      </c>
      <c r="BW89" s="95"/>
      <c r="BX89" s="95"/>
      <c r="BY89" s="95"/>
      <c r="BZ89" s="95"/>
      <c r="CA89" s="95"/>
      <c r="CB89" s="95"/>
      <c r="CC89" s="95"/>
      <c r="CD89" s="95"/>
      <c r="CE89" s="95"/>
      <c r="CF89" s="95"/>
      <c r="CG89" s="95"/>
      <c r="CH89" s="95"/>
      <c r="CI89" s="95">
        <f>69897.94+10054.5</f>
        <v>79952.44</v>
      </c>
      <c r="CJ89" s="95"/>
      <c r="CK89" s="95"/>
      <c r="CL89" s="95"/>
      <c r="CM89" s="95"/>
      <c r="CN89" s="95"/>
      <c r="CO89" s="95"/>
      <c r="CP89" s="95"/>
      <c r="CQ89" s="95"/>
      <c r="CR89" s="95"/>
      <c r="CS89" s="95"/>
      <c r="CT89" s="95"/>
      <c r="CU89" s="95"/>
      <c r="CV89" s="95"/>
      <c r="CW89" s="95"/>
      <c r="CX89" s="95"/>
      <c r="CY89" s="95" t="s">
        <v>48</v>
      </c>
      <c r="CZ89" s="95"/>
      <c r="DA89" s="95"/>
      <c r="DB89" s="95"/>
      <c r="DC89" s="95"/>
      <c r="DD89" s="95"/>
      <c r="DE89" s="95"/>
      <c r="DF89" s="95"/>
      <c r="DG89" s="95"/>
      <c r="DH89" s="95"/>
      <c r="DI89" s="95"/>
      <c r="DJ89" s="95"/>
      <c r="DK89" s="95"/>
      <c r="DL89" s="95" t="s">
        <v>48</v>
      </c>
      <c r="DM89" s="95"/>
      <c r="DN89" s="95"/>
      <c r="DO89" s="95"/>
      <c r="DP89" s="95"/>
      <c r="DQ89" s="95"/>
      <c r="DR89" s="95"/>
      <c r="DS89" s="95"/>
      <c r="DT89" s="95"/>
      <c r="DU89" s="95"/>
      <c r="DV89" s="95"/>
      <c r="DW89" s="95"/>
      <c r="DX89" s="95"/>
      <c r="DY89" s="95">
        <f t="shared" si="12"/>
        <v>79952.44</v>
      </c>
      <c r="DZ89" s="95"/>
      <c r="EA89" s="95"/>
      <c r="EB89" s="95"/>
      <c r="EC89" s="95"/>
      <c r="ED89" s="95"/>
      <c r="EE89" s="95"/>
      <c r="EF89" s="95"/>
      <c r="EG89" s="95"/>
      <c r="EH89" s="95"/>
      <c r="EI89" s="95"/>
      <c r="EJ89" s="95"/>
      <c r="EK89" s="95"/>
      <c r="EL89" s="95">
        <v>66997.24</v>
      </c>
      <c r="EM89" s="95"/>
      <c r="EN89" s="95"/>
      <c r="EO89" s="95"/>
      <c r="EP89" s="95"/>
      <c r="EQ89" s="95"/>
      <c r="ER89" s="95"/>
      <c r="ES89" s="95"/>
      <c r="ET89" s="95"/>
      <c r="EU89" s="95"/>
      <c r="EV89" s="95"/>
      <c r="EW89" s="95"/>
      <c r="EX89" s="95"/>
      <c r="EY89" s="97">
        <f t="shared" si="10"/>
        <v>209647.56</v>
      </c>
      <c r="EZ89" s="97"/>
      <c r="FA89" s="97"/>
      <c r="FB89" s="97"/>
      <c r="FC89" s="97"/>
      <c r="FD89" s="97"/>
      <c r="FE89" s="97"/>
      <c r="FF89" s="97"/>
      <c r="FG89" s="97"/>
      <c r="FH89" s="97"/>
      <c r="FI89" s="97"/>
      <c r="FJ89" s="97"/>
      <c r="FK89" s="97"/>
      <c r="FM89" s="98"/>
      <c r="FN89" s="98"/>
      <c r="FO89" s="98"/>
      <c r="FP89" s="98"/>
      <c r="FQ89" s="98"/>
    </row>
    <row r="90" spans="1:173" s="13" customFormat="1" ht="15.75" customHeight="1">
      <c r="A90" s="244" t="s">
        <v>239</v>
      </c>
      <c r="B90" s="244"/>
      <c r="C90" s="244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  <c r="AJ90" s="244"/>
      <c r="AK90" s="123" t="s">
        <v>222</v>
      </c>
      <c r="AL90" s="118"/>
      <c r="AM90" s="118"/>
      <c r="AN90" s="118"/>
      <c r="AO90" s="118"/>
      <c r="AP90" s="119"/>
      <c r="AQ90" s="137" t="s">
        <v>180</v>
      </c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83" t="s">
        <v>273</v>
      </c>
      <c r="BD90" s="95">
        <v>771300</v>
      </c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>
        <f t="shared" si="11"/>
        <v>771300</v>
      </c>
      <c r="BW90" s="95"/>
      <c r="BX90" s="95"/>
      <c r="BY90" s="95"/>
      <c r="BZ90" s="95"/>
      <c r="CA90" s="95"/>
      <c r="CB90" s="95"/>
      <c r="CC90" s="95"/>
      <c r="CD90" s="95"/>
      <c r="CE90" s="95"/>
      <c r="CF90" s="95"/>
      <c r="CG90" s="95"/>
      <c r="CH90" s="95"/>
      <c r="CI90" s="95">
        <f>54445.55+50518.58+56081.71+56889.44+53599.14</f>
        <v>271534.42</v>
      </c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5"/>
      <c r="CV90" s="95"/>
      <c r="CW90" s="95"/>
      <c r="CX90" s="95"/>
      <c r="CY90" s="95" t="s">
        <v>48</v>
      </c>
      <c r="CZ90" s="95"/>
      <c r="DA90" s="95"/>
      <c r="DB90" s="95"/>
      <c r="DC90" s="95"/>
      <c r="DD90" s="95"/>
      <c r="DE90" s="95"/>
      <c r="DF90" s="95"/>
      <c r="DG90" s="95"/>
      <c r="DH90" s="95"/>
      <c r="DI90" s="95"/>
      <c r="DJ90" s="95"/>
      <c r="DK90" s="95"/>
      <c r="DL90" s="95" t="s">
        <v>48</v>
      </c>
      <c r="DM90" s="95"/>
      <c r="DN90" s="95"/>
      <c r="DO90" s="95"/>
      <c r="DP90" s="95"/>
      <c r="DQ90" s="95"/>
      <c r="DR90" s="95"/>
      <c r="DS90" s="95"/>
      <c r="DT90" s="95"/>
      <c r="DU90" s="95"/>
      <c r="DV90" s="95"/>
      <c r="DW90" s="95"/>
      <c r="DX90" s="95"/>
      <c r="DY90" s="95">
        <f t="shared" si="12"/>
        <v>271534.42</v>
      </c>
      <c r="DZ90" s="95"/>
      <c r="EA90" s="95"/>
      <c r="EB90" s="95"/>
      <c r="EC90" s="95"/>
      <c r="ED90" s="95"/>
      <c r="EE90" s="95"/>
      <c r="EF90" s="95"/>
      <c r="EG90" s="95"/>
      <c r="EH90" s="95"/>
      <c r="EI90" s="95"/>
      <c r="EJ90" s="95"/>
      <c r="EK90" s="95"/>
      <c r="EL90" s="95">
        <v>34174.3</v>
      </c>
      <c r="EM90" s="95"/>
      <c r="EN90" s="95"/>
      <c r="EO90" s="95"/>
      <c r="EP90" s="95"/>
      <c r="EQ90" s="95"/>
      <c r="ER90" s="95"/>
      <c r="ES90" s="95"/>
      <c r="ET90" s="95"/>
      <c r="EU90" s="95"/>
      <c r="EV90" s="95"/>
      <c r="EW90" s="95"/>
      <c r="EX90" s="95"/>
      <c r="EY90" s="97">
        <f t="shared" si="10"/>
        <v>499765.58</v>
      </c>
      <c r="EZ90" s="97"/>
      <c r="FA90" s="97"/>
      <c r="FB90" s="97"/>
      <c r="FC90" s="97"/>
      <c r="FD90" s="97"/>
      <c r="FE90" s="97"/>
      <c r="FF90" s="97"/>
      <c r="FG90" s="97"/>
      <c r="FH90" s="97"/>
      <c r="FI90" s="97"/>
      <c r="FJ90" s="97"/>
      <c r="FK90" s="97"/>
      <c r="FM90" s="98"/>
      <c r="FN90" s="98"/>
      <c r="FO90" s="98"/>
      <c r="FP90" s="98"/>
      <c r="FQ90" s="98"/>
    </row>
    <row r="91" spans="1:173" s="13" customFormat="1" ht="15.75" customHeight="1">
      <c r="A91" s="244" t="s">
        <v>236</v>
      </c>
      <c r="B91" s="244"/>
      <c r="C91" s="244"/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  <c r="AJ91" s="244"/>
      <c r="AK91" s="123" t="s">
        <v>223</v>
      </c>
      <c r="AL91" s="118"/>
      <c r="AM91" s="118"/>
      <c r="AN91" s="118"/>
      <c r="AO91" s="118"/>
      <c r="AP91" s="119"/>
      <c r="AQ91" s="137" t="s">
        <v>181</v>
      </c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83" t="s">
        <v>274</v>
      </c>
      <c r="BD91" s="95">
        <f>575700-1000-600</f>
        <v>574100</v>
      </c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>
        <f t="shared" si="11"/>
        <v>574100</v>
      </c>
      <c r="BW91" s="95"/>
      <c r="BX91" s="95"/>
      <c r="BY91" s="95"/>
      <c r="BZ91" s="95"/>
      <c r="CA91" s="95"/>
      <c r="CB91" s="95"/>
      <c r="CC91" s="95"/>
      <c r="CD91" s="95"/>
      <c r="CE91" s="95"/>
      <c r="CF91" s="95"/>
      <c r="CG91" s="95"/>
      <c r="CH91" s="95"/>
      <c r="CI91" s="95">
        <f>13906.34+11482.28+3500+11971.5+6959.16+5586.52+3500+6826.02+3754.77+3500+17471.5+7441.81+4319.6+8088+11971.5+6684.18+39800.78+11971.5</f>
        <v>178735.46000000002</v>
      </c>
      <c r="CJ91" s="95"/>
      <c r="CK91" s="95"/>
      <c r="CL91" s="95"/>
      <c r="CM91" s="95"/>
      <c r="CN91" s="95"/>
      <c r="CO91" s="95"/>
      <c r="CP91" s="95"/>
      <c r="CQ91" s="95"/>
      <c r="CR91" s="95"/>
      <c r="CS91" s="95"/>
      <c r="CT91" s="95"/>
      <c r="CU91" s="95"/>
      <c r="CV91" s="95"/>
      <c r="CW91" s="95"/>
      <c r="CX91" s="95"/>
      <c r="CY91" s="95" t="s">
        <v>48</v>
      </c>
      <c r="CZ91" s="95"/>
      <c r="DA91" s="95"/>
      <c r="DB91" s="95"/>
      <c r="DC91" s="95"/>
      <c r="DD91" s="95"/>
      <c r="DE91" s="95"/>
      <c r="DF91" s="95"/>
      <c r="DG91" s="95"/>
      <c r="DH91" s="95"/>
      <c r="DI91" s="95"/>
      <c r="DJ91" s="95"/>
      <c r="DK91" s="95"/>
      <c r="DL91" s="95" t="s">
        <v>48</v>
      </c>
      <c r="DM91" s="95"/>
      <c r="DN91" s="95"/>
      <c r="DO91" s="95"/>
      <c r="DP91" s="95"/>
      <c r="DQ91" s="95"/>
      <c r="DR91" s="95"/>
      <c r="DS91" s="95"/>
      <c r="DT91" s="95"/>
      <c r="DU91" s="95"/>
      <c r="DV91" s="95"/>
      <c r="DW91" s="95"/>
      <c r="DX91" s="95"/>
      <c r="DY91" s="95">
        <f t="shared" si="12"/>
        <v>178735.46000000002</v>
      </c>
      <c r="DZ91" s="95"/>
      <c r="EA91" s="95"/>
      <c r="EB91" s="95"/>
      <c r="EC91" s="95"/>
      <c r="ED91" s="95"/>
      <c r="EE91" s="95"/>
      <c r="EF91" s="95"/>
      <c r="EG91" s="95"/>
      <c r="EH91" s="95"/>
      <c r="EI91" s="95"/>
      <c r="EJ91" s="95"/>
      <c r="EK91" s="95"/>
      <c r="EL91" s="95">
        <v>0</v>
      </c>
      <c r="EM91" s="95"/>
      <c r="EN91" s="95"/>
      <c r="EO91" s="95"/>
      <c r="EP91" s="95"/>
      <c r="EQ91" s="95"/>
      <c r="ER91" s="95"/>
      <c r="ES91" s="95"/>
      <c r="ET91" s="95"/>
      <c r="EU91" s="95"/>
      <c r="EV91" s="95"/>
      <c r="EW91" s="95"/>
      <c r="EX91" s="95"/>
      <c r="EY91" s="97">
        <f t="shared" si="10"/>
        <v>395364.54</v>
      </c>
      <c r="EZ91" s="97"/>
      <c r="FA91" s="97"/>
      <c r="FB91" s="97"/>
      <c r="FC91" s="97"/>
      <c r="FD91" s="97"/>
      <c r="FE91" s="97"/>
      <c r="FF91" s="97"/>
      <c r="FG91" s="97"/>
      <c r="FH91" s="97"/>
      <c r="FI91" s="97"/>
      <c r="FJ91" s="97"/>
      <c r="FK91" s="97"/>
      <c r="FM91" s="98"/>
      <c r="FN91" s="98"/>
      <c r="FO91" s="98"/>
      <c r="FP91" s="98"/>
      <c r="FQ91" s="98"/>
    </row>
    <row r="92" spans="1:174" s="19" customFormat="1" ht="15.75" customHeight="1">
      <c r="A92" s="244" t="s">
        <v>240</v>
      </c>
      <c r="B92" s="244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  <c r="AJ92" s="244"/>
      <c r="AK92" s="312" t="s">
        <v>224</v>
      </c>
      <c r="AL92" s="313"/>
      <c r="AM92" s="313"/>
      <c r="AN92" s="313"/>
      <c r="AO92" s="313"/>
      <c r="AP92" s="314"/>
      <c r="AQ92" s="137" t="s">
        <v>182</v>
      </c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83" t="s">
        <v>275</v>
      </c>
      <c r="BD92" s="95">
        <f>1700-600+600</f>
        <v>1700</v>
      </c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>
        <f t="shared" si="11"/>
        <v>1700</v>
      </c>
      <c r="BW92" s="95"/>
      <c r="BX92" s="95"/>
      <c r="BY92" s="95"/>
      <c r="BZ92" s="95"/>
      <c r="CA92" s="95"/>
      <c r="CB92" s="95"/>
      <c r="CC92" s="95"/>
      <c r="CD92" s="95"/>
      <c r="CE92" s="95"/>
      <c r="CF92" s="95"/>
      <c r="CG92" s="95"/>
      <c r="CH92" s="95"/>
      <c r="CI92" s="95">
        <f>570</f>
        <v>570</v>
      </c>
      <c r="CJ92" s="95"/>
      <c r="CK92" s="95"/>
      <c r="CL92" s="95"/>
      <c r="CM92" s="95"/>
      <c r="CN92" s="95"/>
      <c r="CO92" s="95"/>
      <c r="CP92" s="95"/>
      <c r="CQ92" s="95"/>
      <c r="CR92" s="95"/>
      <c r="CS92" s="95"/>
      <c r="CT92" s="95"/>
      <c r="CU92" s="95"/>
      <c r="CV92" s="95"/>
      <c r="CW92" s="95"/>
      <c r="CX92" s="95"/>
      <c r="CY92" s="95" t="s">
        <v>48</v>
      </c>
      <c r="CZ92" s="95"/>
      <c r="DA92" s="95"/>
      <c r="DB92" s="95"/>
      <c r="DC92" s="95"/>
      <c r="DD92" s="95"/>
      <c r="DE92" s="95"/>
      <c r="DF92" s="95"/>
      <c r="DG92" s="95"/>
      <c r="DH92" s="95"/>
      <c r="DI92" s="95"/>
      <c r="DJ92" s="95"/>
      <c r="DK92" s="95"/>
      <c r="DL92" s="95" t="s">
        <v>48</v>
      </c>
      <c r="DM92" s="95"/>
      <c r="DN92" s="95"/>
      <c r="DO92" s="95"/>
      <c r="DP92" s="95"/>
      <c r="DQ92" s="95"/>
      <c r="DR92" s="95"/>
      <c r="DS92" s="95"/>
      <c r="DT92" s="95"/>
      <c r="DU92" s="95"/>
      <c r="DV92" s="95"/>
      <c r="DW92" s="95"/>
      <c r="DX92" s="95"/>
      <c r="DY92" s="95">
        <f t="shared" si="12"/>
        <v>570</v>
      </c>
      <c r="DZ92" s="95"/>
      <c r="EA92" s="95"/>
      <c r="EB92" s="95"/>
      <c r="EC92" s="95"/>
      <c r="ED92" s="95"/>
      <c r="EE92" s="95"/>
      <c r="EF92" s="95"/>
      <c r="EG92" s="95"/>
      <c r="EH92" s="95"/>
      <c r="EI92" s="95"/>
      <c r="EJ92" s="95"/>
      <c r="EK92" s="95"/>
      <c r="EL92" s="95">
        <v>0</v>
      </c>
      <c r="EM92" s="95"/>
      <c r="EN92" s="95"/>
      <c r="EO92" s="95"/>
      <c r="EP92" s="95"/>
      <c r="EQ92" s="95"/>
      <c r="ER92" s="95"/>
      <c r="ES92" s="95"/>
      <c r="ET92" s="95"/>
      <c r="EU92" s="95"/>
      <c r="EV92" s="95"/>
      <c r="EW92" s="95"/>
      <c r="EX92" s="95"/>
      <c r="EY92" s="97">
        <f t="shared" si="10"/>
        <v>1130</v>
      </c>
      <c r="EZ92" s="97"/>
      <c r="FA92" s="97"/>
      <c r="FB92" s="97"/>
      <c r="FC92" s="97"/>
      <c r="FD92" s="97"/>
      <c r="FE92" s="97"/>
      <c r="FF92" s="97"/>
      <c r="FG92" s="97"/>
      <c r="FH92" s="97"/>
      <c r="FI92" s="97"/>
      <c r="FJ92" s="97"/>
      <c r="FK92" s="97"/>
      <c r="FL92" s="13"/>
      <c r="FM92" s="98"/>
      <c r="FN92" s="98"/>
      <c r="FO92" s="98"/>
      <c r="FP92" s="98"/>
      <c r="FQ92" s="98"/>
      <c r="FR92" s="13"/>
    </row>
    <row r="93" spans="1:174" s="19" customFormat="1" ht="15.75" customHeight="1">
      <c r="A93" s="244" t="s">
        <v>240</v>
      </c>
      <c r="B93" s="244"/>
      <c r="C93" s="244"/>
      <c r="D93" s="244"/>
      <c r="E93" s="244"/>
      <c r="F93" s="244"/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  <c r="AE93" s="244"/>
      <c r="AF93" s="244"/>
      <c r="AG93" s="244"/>
      <c r="AH93" s="244"/>
      <c r="AI93" s="244"/>
      <c r="AJ93" s="244"/>
      <c r="AK93" s="312" t="s">
        <v>224</v>
      </c>
      <c r="AL93" s="313"/>
      <c r="AM93" s="313"/>
      <c r="AN93" s="313"/>
      <c r="AO93" s="313"/>
      <c r="AP93" s="314"/>
      <c r="AQ93" s="137" t="s">
        <v>300</v>
      </c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83" t="s">
        <v>275</v>
      </c>
      <c r="BD93" s="95">
        <v>600</v>
      </c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>
        <f>BD93</f>
        <v>600</v>
      </c>
      <c r="BW93" s="95"/>
      <c r="BX93" s="95"/>
      <c r="BY93" s="95"/>
      <c r="BZ93" s="95"/>
      <c r="CA93" s="95"/>
      <c r="CB93" s="95"/>
      <c r="CC93" s="95"/>
      <c r="CD93" s="95"/>
      <c r="CE93" s="95"/>
      <c r="CF93" s="95"/>
      <c r="CG93" s="95"/>
      <c r="CH93" s="95"/>
      <c r="CI93" s="95">
        <v>600</v>
      </c>
      <c r="CJ93" s="95"/>
      <c r="CK93" s="95"/>
      <c r="CL93" s="95"/>
      <c r="CM93" s="95"/>
      <c r="CN93" s="95"/>
      <c r="CO93" s="95"/>
      <c r="CP93" s="95"/>
      <c r="CQ93" s="95"/>
      <c r="CR93" s="95"/>
      <c r="CS93" s="95"/>
      <c r="CT93" s="95"/>
      <c r="CU93" s="95"/>
      <c r="CV93" s="95"/>
      <c r="CW93" s="95"/>
      <c r="CX93" s="95"/>
      <c r="CY93" s="95" t="s">
        <v>48</v>
      </c>
      <c r="CZ93" s="95"/>
      <c r="DA93" s="95"/>
      <c r="DB93" s="95"/>
      <c r="DC93" s="95"/>
      <c r="DD93" s="95"/>
      <c r="DE93" s="95"/>
      <c r="DF93" s="95"/>
      <c r="DG93" s="95"/>
      <c r="DH93" s="95"/>
      <c r="DI93" s="95"/>
      <c r="DJ93" s="95"/>
      <c r="DK93" s="95"/>
      <c r="DL93" s="95" t="s">
        <v>48</v>
      </c>
      <c r="DM93" s="95"/>
      <c r="DN93" s="95"/>
      <c r="DO93" s="95"/>
      <c r="DP93" s="95"/>
      <c r="DQ93" s="95"/>
      <c r="DR93" s="95"/>
      <c r="DS93" s="95"/>
      <c r="DT93" s="95"/>
      <c r="DU93" s="95"/>
      <c r="DV93" s="95"/>
      <c r="DW93" s="95"/>
      <c r="DX93" s="95"/>
      <c r="DY93" s="95">
        <f>CI93</f>
        <v>600</v>
      </c>
      <c r="DZ93" s="95"/>
      <c r="EA93" s="95"/>
      <c r="EB93" s="95"/>
      <c r="EC93" s="95"/>
      <c r="ED93" s="95"/>
      <c r="EE93" s="95"/>
      <c r="EF93" s="95"/>
      <c r="EG93" s="95"/>
      <c r="EH93" s="95"/>
      <c r="EI93" s="95"/>
      <c r="EJ93" s="95"/>
      <c r="EK93" s="95"/>
      <c r="EL93" s="95">
        <v>0</v>
      </c>
      <c r="EM93" s="95"/>
      <c r="EN93" s="95"/>
      <c r="EO93" s="95"/>
      <c r="EP93" s="95"/>
      <c r="EQ93" s="95"/>
      <c r="ER93" s="95"/>
      <c r="ES93" s="95"/>
      <c r="ET93" s="95"/>
      <c r="EU93" s="95"/>
      <c r="EV93" s="95"/>
      <c r="EW93" s="95"/>
      <c r="EX93" s="95"/>
      <c r="EY93" s="97">
        <f>BD93-DY93</f>
        <v>0</v>
      </c>
      <c r="EZ93" s="97"/>
      <c r="FA93" s="97"/>
      <c r="FB93" s="97"/>
      <c r="FC93" s="97"/>
      <c r="FD93" s="97"/>
      <c r="FE93" s="97"/>
      <c r="FF93" s="97"/>
      <c r="FG93" s="97"/>
      <c r="FH93" s="97"/>
      <c r="FI93" s="97"/>
      <c r="FJ93" s="97"/>
      <c r="FK93" s="97"/>
      <c r="FL93" s="13"/>
      <c r="FM93" s="98"/>
      <c r="FN93" s="98"/>
      <c r="FO93" s="98"/>
      <c r="FP93" s="98"/>
      <c r="FQ93" s="98"/>
      <c r="FR93" s="13"/>
    </row>
    <row r="94" spans="1:174" s="19" customFormat="1" ht="35.25" customHeight="1">
      <c r="A94" s="245" t="s">
        <v>241</v>
      </c>
      <c r="B94" s="245"/>
      <c r="C94" s="24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  <c r="AH94" s="245"/>
      <c r="AI94" s="245"/>
      <c r="AJ94" s="245"/>
      <c r="AK94" s="123" t="s">
        <v>225</v>
      </c>
      <c r="AL94" s="118"/>
      <c r="AM94" s="118"/>
      <c r="AN94" s="118"/>
      <c r="AO94" s="118"/>
      <c r="AP94" s="119"/>
      <c r="AQ94" s="137" t="s">
        <v>295</v>
      </c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80" t="s">
        <v>276</v>
      </c>
      <c r="BD94" s="95">
        <v>450000</v>
      </c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>
        <f>BD94</f>
        <v>450000</v>
      </c>
      <c r="BW94" s="95"/>
      <c r="BX94" s="95"/>
      <c r="BY94" s="95"/>
      <c r="BZ94" s="95"/>
      <c r="CA94" s="95"/>
      <c r="CB94" s="95"/>
      <c r="CC94" s="95"/>
      <c r="CD94" s="95"/>
      <c r="CE94" s="95"/>
      <c r="CF94" s="95"/>
      <c r="CG94" s="95"/>
      <c r="CH94" s="95"/>
      <c r="CI94" s="95">
        <v>400000</v>
      </c>
      <c r="CJ94" s="95"/>
      <c r="CK94" s="95"/>
      <c r="CL94" s="95"/>
      <c r="CM94" s="95"/>
      <c r="CN94" s="95"/>
      <c r="CO94" s="95"/>
      <c r="CP94" s="95"/>
      <c r="CQ94" s="95"/>
      <c r="CR94" s="95"/>
      <c r="CS94" s="95"/>
      <c r="CT94" s="95"/>
      <c r="CU94" s="95"/>
      <c r="CV94" s="95"/>
      <c r="CW94" s="95"/>
      <c r="CX94" s="95"/>
      <c r="CY94" s="95" t="s">
        <v>48</v>
      </c>
      <c r="CZ94" s="95"/>
      <c r="DA94" s="95"/>
      <c r="DB94" s="95"/>
      <c r="DC94" s="95"/>
      <c r="DD94" s="95"/>
      <c r="DE94" s="95"/>
      <c r="DF94" s="95"/>
      <c r="DG94" s="95"/>
      <c r="DH94" s="95"/>
      <c r="DI94" s="95"/>
      <c r="DJ94" s="95"/>
      <c r="DK94" s="95"/>
      <c r="DL94" s="95" t="s">
        <v>48</v>
      </c>
      <c r="DM94" s="95"/>
      <c r="DN94" s="95"/>
      <c r="DO94" s="95"/>
      <c r="DP94" s="95"/>
      <c r="DQ94" s="95"/>
      <c r="DR94" s="95"/>
      <c r="DS94" s="95"/>
      <c r="DT94" s="95"/>
      <c r="DU94" s="95"/>
      <c r="DV94" s="95"/>
      <c r="DW94" s="95"/>
      <c r="DX94" s="95"/>
      <c r="DY94" s="95">
        <f>CI94</f>
        <v>400000</v>
      </c>
      <c r="DZ94" s="95"/>
      <c r="EA94" s="95"/>
      <c r="EB94" s="95"/>
      <c r="EC94" s="95"/>
      <c r="ED94" s="95"/>
      <c r="EE94" s="95"/>
      <c r="EF94" s="95"/>
      <c r="EG94" s="95"/>
      <c r="EH94" s="95"/>
      <c r="EI94" s="95"/>
      <c r="EJ94" s="95"/>
      <c r="EK94" s="95"/>
      <c r="EL94" s="95">
        <v>0</v>
      </c>
      <c r="EM94" s="95"/>
      <c r="EN94" s="95"/>
      <c r="EO94" s="95"/>
      <c r="EP94" s="95"/>
      <c r="EQ94" s="95"/>
      <c r="ER94" s="95"/>
      <c r="ES94" s="95"/>
      <c r="ET94" s="95"/>
      <c r="EU94" s="95"/>
      <c r="EV94" s="95"/>
      <c r="EW94" s="95"/>
      <c r="EX94" s="95"/>
      <c r="EY94" s="97">
        <f>BD94-DY94</f>
        <v>50000</v>
      </c>
      <c r="EZ94" s="97"/>
      <c r="FA94" s="97"/>
      <c r="FB94" s="97"/>
      <c r="FC94" s="97"/>
      <c r="FD94" s="97"/>
      <c r="FE94" s="97"/>
      <c r="FF94" s="97"/>
      <c r="FG94" s="97"/>
      <c r="FH94" s="97"/>
      <c r="FI94" s="97"/>
      <c r="FJ94" s="97"/>
      <c r="FK94" s="97"/>
      <c r="FL94" s="13"/>
      <c r="FM94" s="98"/>
      <c r="FN94" s="98"/>
      <c r="FO94" s="98"/>
      <c r="FP94" s="98"/>
      <c r="FQ94" s="98"/>
      <c r="FR94" s="13"/>
    </row>
    <row r="95" spans="1:174" s="19" customFormat="1" ht="35.25" customHeight="1">
      <c r="A95" s="245" t="s">
        <v>231</v>
      </c>
      <c r="B95" s="245"/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  <c r="AF95" s="245"/>
      <c r="AG95" s="245"/>
      <c r="AH95" s="245"/>
      <c r="AI95" s="245"/>
      <c r="AJ95" s="245"/>
      <c r="AK95" s="123" t="s">
        <v>226</v>
      </c>
      <c r="AL95" s="118"/>
      <c r="AM95" s="118"/>
      <c r="AN95" s="118"/>
      <c r="AO95" s="118"/>
      <c r="AP95" s="119"/>
      <c r="AQ95" s="137" t="s">
        <v>183</v>
      </c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80" t="s">
        <v>276</v>
      </c>
      <c r="BD95" s="95">
        <v>1058000</v>
      </c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  <c r="BV95" s="95">
        <f>BD95</f>
        <v>1058000</v>
      </c>
      <c r="BW95" s="95"/>
      <c r="BX95" s="95"/>
      <c r="BY95" s="95"/>
      <c r="BZ95" s="95"/>
      <c r="CA95" s="95"/>
      <c r="CB95" s="95"/>
      <c r="CC95" s="95"/>
      <c r="CD95" s="95"/>
      <c r="CE95" s="95"/>
      <c r="CF95" s="95"/>
      <c r="CG95" s="95"/>
      <c r="CH95" s="95"/>
      <c r="CI95" s="95">
        <f>84956+87086.59+83330+111615.72+94463.68+77537.58</f>
        <v>538989.57</v>
      </c>
      <c r="CJ95" s="95"/>
      <c r="CK95" s="95"/>
      <c r="CL95" s="95"/>
      <c r="CM95" s="95"/>
      <c r="CN95" s="95"/>
      <c r="CO95" s="95"/>
      <c r="CP95" s="95"/>
      <c r="CQ95" s="95"/>
      <c r="CR95" s="95"/>
      <c r="CS95" s="95"/>
      <c r="CT95" s="95"/>
      <c r="CU95" s="95"/>
      <c r="CV95" s="95"/>
      <c r="CW95" s="95"/>
      <c r="CX95" s="95"/>
      <c r="CY95" s="95" t="s">
        <v>48</v>
      </c>
      <c r="CZ95" s="95"/>
      <c r="DA95" s="95"/>
      <c r="DB95" s="95"/>
      <c r="DC95" s="95"/>
      <c r="DD95" s="95"/>
      <c r="DE95" s="95"/>
      <c r="DF95" s="95"/>
      <c r="DG95" s="95"/>
      <c r="DH95" s="95"/>
      <c r="DI95" s="95"/>
      <c r="DJ95" s="95"/>
      <c r="DK95" s="95"/>
      <c r="DL95" s="95" t="s">
        <v>48</v>
      </c>
      <c r="DM95" s="95"/>
      <c r="DN95" s="95"/>
      <c r="DO95" s="95"/>
      <c r="DP95" s="95"/>
      <c r="DQ95" s="95"/>
      <c r="DR95" s="95"/>
      <c r="DS95" s="95"/>
      <c r="DT95" s="95"/>
      <c r="DU95" s="95"/>
      <c r="DV95" s="95"/>
      <c r="DW95" s="95"/>
      <c r="DX95" s="95"/>
      <c r="DY95" s="95">
        <f t="shared" si="12"/>
        <v>538989.57</v>
      </c>
      <c r="DZ95" s="95"/>
      <c r="EA95" s="95"/>
      <c r="EB95" s="95"/>
      <c r="EC95" s="95"/>
      <c r="ED95" s="95"/>
      <c r="EE95" s="95"/>
      <c r="EF95" s="95"/>
      <c r="EG95" s="95"/>
      <c r="EH95" s="95"/>
      <c r="EI95" s="95"/>
      <c r="EJ95" s="95"/>
      <c r="EK95" s="95"/>
      <c r="EL95" s="95">
        <v>0</v>
      </c>
      <c r="EM95" s="95"/>
      <c r="EN95" s="95"/>
      <c r="EO95" s="95"/>
      <c r="EP95" s="95"/>
      <c r="EQ95" s="95"/>
      <c r="ER95" s="95"/>
      <c r="ES95" s="95"/>
      <c r="ET95" s="95"/>
      <c r="EU95" s="95"/>
      <c r="EV95" s="95"/>
      <c r="EW95" s="95"/>
      <c r="EX95" s="95"/>
      <c r="EY95" s="97">
        <f t="shared" si="10"/>
        <v>519010.43000000005</v>
      </c>
      <c r="EZ95" s="97"/>
      <c r="FA95" s="97"/>
      <c r="FB95" s="97"/>
      <c r="FC95" s="97"/>
      <c r="FD95" s="97"/>
      <c r="FE95" s="97"/>
      <c r="FF95" s="97"/>
      <c r="FG95" s="97"/>
      <c r="FH95" s="97"/>
      <c r="FI95" s="97"/>
      <c r="FJ95" s="97"/>
      <c r="FK95" s="97"/>
      <c r="FL95" s="13"/>
      <c r="FM95" s="98"/>
      <c r="FN95" s="98"/>
      <c r="FO95" s="98"/>
      <c r="FP95" s="98"/>
      <c r="FQ95" s="98"/>
      <c r="FR95" s="13"/>
    </row>
    <row r="96" spans="1:173" s="13" customFormat="1" ht="24" customHeight="1">
      <c r="A96" s="245" t="s">
        <v>243</v>
      </c>
      <c r="B96" s="245"/>
      <c r="C96" s="245"/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  <c r="R96" s="245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  <c r="AH96" s="245"/>
      <c r="AI96" s="245"/>
      <c r="AJ96" s="245"/>
      <c r="AK96" s="123" t="s">
        <v>227</v>
      </c>
      <c r="AL96" s="118"/>
      <c r="AM96" s="118"/>
      <c r="AN96" s="118"/>
      <c r="AO96" s="118"/>
      <c r="AP96" s="119"/>
      <c r="AQ96" s="137" t="s">
        <v>184</v>
      </c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80" t="s">
        <v>277</v>
      </c>
      <c r="BD96" s="95">
        <v>2495900</v>
      </c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>
        <f t="shared" si="11"/>
        <v>2495900</v>
      </c>
      <c r="BW96" s="95"/>
      <c r="BX96" s="95"/>
      <c r="BY96" s="95"/>
      <c r="BZ96" s="95"/>
      <c r="CA96" s="95"/>
      <c r="CB96" s="95"/>
      <c r="CC96" s="95"/>
      <c r="CD96" s="95"/>
      <c r="CE96" s="95"/>
      <c r="CF96" s="95"/>
      <c r="CG96" s="95"/>
      <c r="CH96" s="95"/>
      <c r="CI96" s="95">
        <f>201933.6+192382.45+225523.05+211010+190519.74+186810</f>
        <v>1208178.84</v>
      </c>
      <c r="CJ96" s="95"/>
      <c r="CK96" s="95"/>
      <c r="CL96" s="95"/>
      <c r="CM96" s="95"/>
      <c r="CN96" s="95"/>
      <c r="CO96" s="95"/>
      <c r="CP96" s="95"/>
      <c r="CQ96" s="95"/>
      <c r="CR96" s="95"/>
      <c r="CS96" s="95"/>
      <c r="CT96" s="95"/>
      <c r="CU96" s="95"/>
      <c r="CV96" s="95"/>
      <c r="CW96" s="95"/>
      <c r="CX96" s="95"/>
      <c r="CY96" s="95" t="s">
        <v>48</v>
      </c>
      <c r="CZ96" s="95"/>
      <c r="DA96" s="95"/>
      <c r="DB96" s="95"/>
      <c r="DC96" s="95"/>
      <c r="DD96" s="95"/>
      <c r="DE96" s="95"/>
      <c r="DF96" s="95"/>
      <c r="DG96" s="95"/>
      <c r="DH96" s="95"/>
      <c r="DI96" s="95"/>
      <c r="DJ96" s="95"/>
      <c r="DK96" s="95"/>
      <c r="DL96" s="95" t="s">
        <v>48</v>
      </c>
      <c r="DM96" s="95"/>
      <c r="DN96" s="95"/>
      <c r="DO96" s="95"/>
      <c r="DP96" s="95"/>
      <c r="DQ96" s="95"/>
      <c r="DR96" s="95"/>
      <c r="DS96" s="95"/>
      <c r="DT96" s="95"/>
      <c r="DU96" s="95"/>
      <c r="DV96" s="95"/>
      <c r="DW96" s="95"/>
      <c r="DX96" s="95"/>
      <c r="DY96" s="95">
        <f t="shared" si="12"/>
        <v>1208178.84</v>
      </c>
      <c r="DZ96" s="95"/>
      <c r="EA96" s="95"/>
      <c r="EB96" s="95"/>
      <c r="EC96" s="95"/>
      <c r="ED96" s="95"/>
      <c r="EE96" s="95"/>
      <c r="EF96" s="95"/>
      <c r="EG96" s="95"/>
      <c r="EH96" s="95"/>
      <c r="EI96" s="95"/>
      <c r="EJ96" s="95"/>
      <c r="EK96" s="95"/>
      <c r="EL96" s="95">
        <v>0</v>
      </c>
      <c r="EM96" s="95"/>
      <c r="EN96" s="95"/>
      <c r="EO96" s="95"/>
      <c r="EP96" s="95"/>
      <c r="EQ96" s="95"/>
      <c r="ER96" s="95"/>
      <c r="ES96" s="95"/>
      <c r="ET96" s="95"/>
      <c r="EU96" s="95"/>
      <c r="EV96" s="95"/>
      <c r="EW96" s="95"/>
      <c r="EX96" s="95"/>
      <c r="EY96" s="97">
        <f t="shared" si="10"/>
        <v>1287721.16</v>
      </c>
      <c r="EZ96" s="97"/>
      <c r="FA96" s="97"/>
      <c r="FB96" s="97"/>
      <c r="FC96" s="97"/>
      <c r="FD96" s="97"/>
      <c r="FE96" s="97"/>
      <c r="FF96" s="97"/>
      <c r="FG96" s="97"/>
      <c r="FH96" s="97"/>
      <c r="FI96" s="97"/>
      <c r="FJ96" s="97"/>
      <c r="FK96" s="97"/>
      <c r="FM96" s="18"/>
      <c r="FN96" s="18"/>
      <c r="FO96" s="18"/>
      <c r="FP96" s="18"/>
      <c r="FQ96" s="18"/>
    </row>
    <row r="97" spans="1:173" s="13" customFormat="1" ht="15.75" customHeight="1">
      <c r="A97" s="244" t="s">
        <v>237</v>
      </c>
      <c r="B97" s="244"/>
      <c r="C97" s="244"/>
      <c r="D97" s="244"/>
      <c r="E97" s="244"/>
      <c r="F97" s="244"/>
      <c r="G97" s="244"/>
      <c r="H97" s="244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44"/>
      <c r="AA97" s="244"/>
      <c r="AB97" s="244"/>
      <c r="AC97" s="244"/>
      <c r="AD97" s="244"/>
      <c r="AE97" s="244"/>
      <c r="AF97" s="244"/>
      <c r="AG97" s="244"/>
      <c r="AH97" s="244"/>
      <c r="AI97" s="244"/>
      <c r="AJ97" s="244"/>
      <c r="AK97" s="123" t="s">
        <v>228</v>
      </c>
      <c r="AL97" s="118"/>
      <c r="AM97" s="118"/>
      <c r="AN97" s="118"/>
      <c r="AO97" s="118"/>
      <c r="AP97" s="119"/>
      <c r="AQ97" s="137" t="s">
        <v>185</v>
      </c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84" t="s">
        <v>278</v>
      </c>
      <c r="BD97" s="49">
        <f>39200-620</f>
        <v>38580</v>
      </c>
      <c r="BE97" s="49"/>
      <c r="BF97" s="49"/>
      <c r="BG97" s="49"/>
      <c r="BH97" s="49"/>
      <c r="BI97" s="49"/>
      <c r="BJ97" s="49"/>
      <c r="BK97" s="49"/>
      <c r="BL97" s="92">
        <v>571000</v>
      </c>
      <c r="BM97" s="93"/>
      <c r="BN97" s="93"/>
      <c r="BO97" s="93"/>
      <c r="BP97" s="93"/>
      <c r="BQ97" s="93"/>
      <c r="BR97" s="93"/>
      <c r="BS97" s="93"/>
      <c r="BT97" s="93"/>
      <c r="BU97" s="94"/>
      <c r="BV97" s="92">
        <f>BL97</f>
        <v>571000</v>
      </c>
      <c r="BW97" s="93"/>
      <c r="BX97" s="93"/>
      <c r="BY97" s="93"/>
      <c r="BZ97" s="93"/>
      <c r="CA97" s="93"/>
      <c r="CB97" s="93"/>
      <c r="CC97" s="93"/>
      <c r="CD97" s="93"/>
      <c r="CE97" s="93"/>
      <c r="CF97" s="93"/>
      <c r="CG97" s="93"/>
      <c r="CH97" s="94"/>
      <c r="CI97" s="95">
        <f>61605.39+20609.3+28235.71+33421.5+41222.36</f>
        <v>185094.26</v>
      </c>
      <c r="CJ97" s="95"/>
      <c r="CK97" s="95"/>
      <c r="CL97" s="95"/>
      <c r="CM97" s="95"/>
      <c r="CN97" s="95"/>
      <c r="CO97" s="95"/>
      <c r="CP97" s="95"/>
      <c r="CQ97" s="95"/>
      <c r="CR97" s="95"/>
      <c r="CS97" s="95"/>
      <c r="CT97" s="95"/>
      <c r="CU97" s="95"/>
      <c r="CV97" s="95"/>
      <c r="CW97" s="95"/>
      <c r="CX97" s="95"/>
      <c r="CY97" s="92" t="s">
        <v>48</v>
      </c>
      <c r="CZ97" s="93"/>
      <c r="DA97" s="93"/>
      <c r="DB97" s="93"/>
      <c r="DC97" s="93"/>
      <c r="DD97" s="93"/>
      <c r="DE97" s="93"/>
      <c r="DF97" s="93"/>
      <c r="DG97" s="93"/>
      <c r="DH97" s="93"/>
      <c r="DI97" s="93"/>
      <c r="DJ97" s="93"/>
      <c r="DK97" s="94"/>
      <c r="DL97" s="92" t="s">
        <v>48</v>
      </c>
      <c r="DM97" s="93"/>
      <c r="DN97" s="93"/>
      <c r="DO97" s="93"/>
      <c r="DP97" s="93"/>
      <c r="DQ97" s="93"/>
      <c r="DR97" s="93"/>
      <c r="DS97" s="93"/>
      <c r="DT97" s="93"/>
      <c r="DU97" s="93"/>
      <c r="DV97" s="93"/>
      <c r="DW97" s="93"/>
      <c r="DX97" s="94"/>
      <c r="DY97" s="92">
        <f t="shared" si="12"/>
        <v>185094.26</v>
      </c>
      <c r="DZ97" s="93"/>
      <c r="EA97" s="93"/>
      <c r="EB97" s="93"/>
      <c r="EC97" s="93"/>
      <c r="ED97" s="93"/>
      <c r="EE97" s="93"/>
      <c r="EF97" s="93"/>
      <c r="EG97" s="93"/>
      <c r="EH97" s="93"/>
      <c r="EI97" s="93"/>
      <c r="EJ97" s="93"/>
      <c r="EK97" s="94"/>
      <c r="EL97" s="92">
        <v>45356.74</v>
      </c>
      <c r="EM97" s="93"/>
      <c r="EN97" s="93"/>
      <c r="EO97" s="93"/>
      <c r="EP97" s="93"/>
      <c r="EQ97" s="93"/>
      <c r="ER97" s="93"/>
      <c r="ES97" s="93"/>
      <c r="ET97" s="93"/>
      <c r="EU97" s="93"/>
      <c r="EV97" s="93"/>
      <c r="EW97" s="93"/>
      <c r="EX97" s="94"/>
      <c r="EY97" s="99">
        <f>BV97-CI97</f>
        <v>385905.74</v>
      </c>
      <c r="EZ97" s="100"/>
      <c r="FA97" s="100"/>
      <c r="FB97" s="100"/>
      <c r="FC97" s="100"/>
      <c r="FD97" s="100"/>
      <c r="FE97" s="100"/>
      <c r="FF97" s="100"/>
      <c r="FG97" s="100"/>
      <c r="FH97" s="100"/>
      <c r="FI97" s="100"/>
      <c r="FJ97" s="100"/>
      <c r="FK97" s="101"/>
      <c r="FM97" s="18"/>
      <c r="FN97" s="18"/>
      <c r="FO97" s="18"/>
      <c r="FP97" s="18"/>
      <c r="FQ97" s="18"/>
    </row>
    <row r="98" spans="1:173" s="13" customFormat="1" ht="15.75" customHeight="1">
      <c r="A98" s="244" t="s">
        <v>238</v>
      </c>
      <c r="B98" s="244"/>
      <c r="C98" s="244"/>
      <c r="D98" s="244"/>
      <c r="E98" s="244"/>
      <c r="F98" s="244"/>
      <c r="G98" s="244"/>
      <c r="H98" s="244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244"/>
      <c r="Z98" s="244"/>
      <c r="AA98" s="244"/>
      <c r="AB98" s="244"/>
      <c r="AC98" s="244"/>
      <c r="AD98" s="244"/>
      <c r="AE98" s="244"/>
      <c r="AF98" s="244"/>
      <c r="AG98" s="244"/>
      <c r="AH98" s="244"/>
      <c r="AI98" s="244"/>
      <c r="AJ98" s="244"/>
      <c r="AK98" s="123" t="s">
        <v>229</v>
      </c>
      <c r="AL98" s="118"/>
      <c r="AM98" s="118"/>
      <c r="AN98" s="118"/>
      <c r="AO98" s="118"/>
      <c r="AP98" s="119"/>
      <c r="AQ98" s="137" t="s">
        <v>186</v>
      </c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84" t="s">
        <v>279</v>
      </c>
      <c r="BD98" s="95">
        <f>72100</f>
        <v>72100</v>
      </c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>
        <f>BD98</f>
        <v>72100</v>
      </c>
      <c r="BW98" s="95"/>
      <c r="BX98" s="95"/>
      <c r="BY98" s="95"/>
      <c r="BZ98" s="95"/>
      <c r="CA98" s="95"/>
      <c r="CB98" s="95"/>
      <c r="CC98" s="95"/>
      <c r="CD98" s="95"/>
      <c r="CE98" s="95"/>
      <c r="CF98" s="95"/>
      <c r="CG98" s="95"/>
      <c r="CH98" s="95"/>
      <c r="CI98" s="95">
        <f>12251.74</f>
        <v>12251.74</v>
      </c>
      <c r="CJ98" s="95"/>
      <c r="CK98" s="95"/>
      <c r="CL98" s="95"/>
      <c r="CM98" s="95"/>
      <c r="CN98" s="95"/>
      <c r="CO98" s="95"/>
      <c r="CP98" s="95"/>
      <c r="CQ98" s="95"/>
      <c r="CR98" s="95"/>
      <c r="CS98" s="95"/>
      <c r="CT98" s="95"/>
      <c r="CU98" s="95"/>
      <c r="CV98" s="95"/>
      <c r="CW98" s="95"/>
      <c r="CX98" s="95"/>
      <c r="CY98" s="95" t="s">
        <v>48</v>
      </c>
      <c r="CZ98" s="95"/>
      <c r="DA98" s="95"/>
      <c r="DB98" s="95"/>
      <c r="DC98" s="95"/>
      <c r="DD98" s="95"/>
      <c r="DE98" s="95"/>
      <c r="DF98" s="95"/>
      <c r="DG98" s="95"/>
      <c r="DH98" s="95"/>
      <c r="DI98" s="95"/>
      <c r="DJ98" s="95"/>
      <c r="DK98" s="95"/>
      <c r="DL98" s="95" t="s">
        <v>48</v>
      </c>
      <c r="DM98" s="95"/>
      <c r="DN98" s="95"/>
      <c r="DO98" s="95"/>
      <c r="DP98" s="95"/>
      <c r="DQ98" s="95"/>
      <c r="DR98" s="95"/>
      <c r="DS98" s="95"/>
      <c r="DT98" s="95"/>
      <c r="DU98" s="95"/>
      <c r="DV98" s="95"/>
      <c r="DW98" s="95"/>
      <c r="DX98" s="95"/>
      <c r="DY98" s="95">
        <f t="shared" si="12"/>
        <v>12251.74</v>
      </c>
      <c r="DZ98" s="95"/>
      <c r="EA98" s="95"/>
      <c r="EB98" s="95"/>
      <c r="EC98" s="95"/>
      <c r="ED98" s="95"/>
      <c r="EE98" s="95"/>
      <c r="EF98" s="95"/>
      <c r="EG98" s="95"/>
      <c r="EH98" s="95"/>
      <c r="EI98" s="95"/>
      <c r="EJ98" s="95"/>
      <c r="EK98" s="95"/>
      <c r="EL98" s="95">
        <v>29519.26</v>
      </c>
      <c r="EM98" s="95"/>
      <c r="EN98" s="95"/>
      <c r="EO98" s="95"/>
      <c r="EP98" s="95"/>
      <c r="EQ98" s="95"/>
      <c r="ER98" s="95"/>
      <c r="ES98" s="95"/>
      <c r="ET98" s="95"/>
      <c r="EU98" s="95"/>
      <c r="EV98" s="95"/>
      <c r="EW98" s="95"/>
      <c r="EX98" s="95"/>
      <c r="EY98" s="97">
        <f>BD98-DY98</f>
        <v>59848.26</v>
      </c>
      <c r="EZ98" s="97"/>
      <c r="FA98" s="97"/>
      <c r="FB98" s="97"/>
      <c r="FC98" s="97"/>
      <c r="FD98" s="97"/>
      <c r="FE98" s="97"/>
      <c r="FF98" s="97"/>
      <c r="FG98" s="97"/>
      <c r="FH98" s="97"/>
      <c r="FI98" s="97"/>
      <c r="FJ98" s="97"/>
      <c r="FK98" s="97"/>
      <c r="FM98" s="98"/>
      <c r="FN98" s="98"/>
      <c r="FO98" s="98"/>
      <c r="FP98" s="98"/>
      <c r="FQ98" s="98"/>
    </row>
    <row r="99" spans="1:173" s="13" customFormat="1" ht="15.75" customHeight="1">
      <c r="A99" s="244" t="s">
        <v>239</v>
      </c>
      <c r="B99" s="244"/>
      <c r="C99" s="244"/>
      <c r="D99" s="244"/>
      <c r="E99" s="244"/>
      <c r="F99" s="244"/>
      <c r="G99" s="244"/>
      <c r="H99" s="244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44"/>
      <c r="AD99" s="244"/>
      <c r="AE99" s="244"/>
      <c r="AF99" s="244"/>
      <c r="AG99" s="244"/>
      <c r="AH99" s="244"/>
      <c r="AI99" s="244"/>
      <c r="AJ99" s="244"/>
      <c r="AK99" s="123" t="s">
        <v>122</v>
      </c>
      <c r="AL99" s="118"/>
      <c r="AM99" s="118"/>
      <c r="AN99" s="118"/>
      <c r="AO99" s="118"/>
      <c r="AP99" s="119"/>
      <c r="AQ99" s="137" t="s">
        <v>187</v>
      </c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84" t="s">
        <v>280</v>
      </c>
      <c r="BD99" s="95">
        <v>172000</v>
      </c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BQ99" s="95"/>
      <c r="BR99" s="95"/>
      <c r="BS99" s="95"/>
      <c r="BT99" s="95"/>
      <c r="BU99" s="95"/>
      <c r="BV99" s="95">
        <f>BD99</f>
        <v>172000</v>
      </c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>
        <f>9705.22+14352.78+3456.63+10223.74+12086.74</f>
        <v>49825.11</v>
      </c>
      <c r="CJ99" s="95"/>
      <c r="CK99" s="95"/>
      <c r="CL99" s="95"/>
      <c r="CM99" s="95"/>
      <c r="CN99" s="95"/>
      <c r="CO99" s="95"/>
      <c r="CP99" s="95"/>
      <c r="CQ99" s="95"/>
      <c r="CR99" s="95"/>
      <c r="CS99" s="95"/>
      <c r="CT99" s="95"/>
      <c r="CU99" s="95"/>
      <c r="CV99" s="95"/>
      <c r="CW99" s="95"/>
      <c r="CX99" s="95"/>
      <c r="CY99" s="95" t="s">
        <v>48</v>
      </c>
      <c r="CZ99" s="95"/>
      <c r="DA99" s="95"/>
      <c r="DB99" s="95"/>
      <c r="DC99" s="95"/>
      <c r="DD99" s="95"/>
      <c r="DE99" s="95"/>
      <c r="DF99" s="95"/>
      <c r="DG99" s="95"/>
      <c r="DH99" s="95"/>
      <c r="DI99" s="95"/>
      <c r="DJ99" s="95"/>
      <c r="DK99" s="95"/>
      <c r="DL99" s="95" t="s">
        <v>48</v>
      </c>
      <c r="DM99" s="95"/>
      <c r="DN99" s="95"/>
      <c r="DO99" s="95"/>
      <c r="DP99" s="95"/>
      <c r="DQ99" s="95"/>
      <c r="DR99" s="95"/>
      <c r="DS99" s="95"/>
      <c r="DT99" s="95"/>
      <c r="DU99" s="95"/>
      <c r="DV99" s="95"/>
      <c r="DW99" s="95"/>
      <c r="DX99" s="95"/>
      <c r="DY99" s="95">
        <f>CI99</f>
        <v>49825.11</v>
      </c>
      <c r="DZ99" s="95"/>
      <c r="EA99" s="95"/>
      <c r="EB99" s="95"/>
      <c r="EC99" s="95"/>
      <c r="ED99" s="95"/>
      <c r="EE99" s="95"/>
      <c r="EF99" s="95"/>
      <c r="EG99" s="95"/>
      <c r="EH99" s="95"/>
      <c r="EI99" s="95"/>
      <c r="EJ99" s="95"/>
      <c r="EK99" s="95"/>
      <c r="EL99" s="95">
        <v>16652.89</v>
      </c>
      <c r="EM99" s="95"/>
      <c r="EN99" s="95"/>
      <c r="EO99" s="95"/>
      <c r="EP99" s="95"/>
      <c r="EQ99" s="95"/>
      <c r="ER99" s="95"/>
      <c r="ES99" s="95"/>
      <c r="ET99" s="95"/>
      <c r="EU99" s="95"/>
      <c r="EV99" s="95"/>
      <c r="EW99" s="95"/>
      <c r="EX99" s="95"/>
      <c r="EY99" s="97">
        <f>BD99-DY99</f>
        <v>122174.89</v>
      </c>
      <c r="EZ99" s="97"/>
      <c r="FA99" s="97"/>
      <c r="FB99" s="97"/>
      <c r="FC99" s="97"/>
      <c r="FD99" s="97"/>
      <c r="FE99" s="97"/>
      <c r="FF99" s="97"/>
      <c r="FG99" s="97"/>
      <c r="FH99" s="97"/>
      <c r="FI99" s="97"/>
      <c r="FJ99" s="97"/>
      <c r="FK99" s="97"/>
      <c r="FM99" s="98"/>
      <c r="FN99" s="98"/>
      <c r="FO99" s="98"/>
      <c r="FP99" s="98"/>
      <c r="FQ99" s="98"/>
    </row>
    <row r="100" spans="1:173" s="13" customFormat="1" ht="15.75" customHeight="1">
      <c r="A100" s="244" t="s">
        <v>236</v>
      </c>
      <c r="B100" s="244"/>
      <c r="C100" s="244"/>
      <c r="D100" s="244"/>
      <c r="E100" s="244"/>
      <c r="F100" s="244"/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4"/>
      <c r="W100" s="244"/>
      <c r="X100" s="244"/>
      <c r="Y100" s="244"/>
      <c r="Z100" s="244"/>
      <c r="AA100" s="244"/>
      <c r="AB100" s="244"/>
      <c r="AC100" s="244"/>
      <c r="AD100" s="244"/>
      <c r="AE100" s="244"/>
      <c r="AF100" s="244"/>
      <c r="AG100" s="244"/>
      <c r="AH100" s="244"/>
      <c r="AI100" s="244"/>
      <c r="AJ100" s="244"/>
      <c r="AK100" s="123" t="s">
        <v>123</v>
      </c>
      <c r="AL100" s="118"/>
      <c r="AM100" s="118"/>
      <c r="AN100" s="118"/>
      <c r="AO100" s="118"/>
      <c r="AP100" s="119"/>
      <c r="AQ100" s="137" t="s">
        <v>188</v>
      </c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84" t="s">
        <v>281</v>
      </c>
      <c r="BD100" s="95">
        <f>32900</f>
        <v>32900</v>
      </c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>
        <f>BD100</f>
        <v>32900</v>
      </c>
      <c r="BW100" s="95"/>
      <c r="BX100" s="95"/>
      <c r="BY100" s="95"/>
      <c r="BZ100" s="95"/>
      <c r="CA100" s="95"/>
      <c r="CB100" s="95"/>
      <c r="CC100" s="95"/>
      <c r="CD100" s="95"/>
      <c r="CE100" s="95"/>
      <c r="CF100" s="95"/>
      <c r="CG100" s="95"/>
      <c r="CH100" s="95"/>
      <c r="CI100" s="95">
        <v>0</v>
      </c>
      <c r="CJ100" s="95"/>
      <c r="CK100" s="95"/>
      <c r="CL100" s="95"/>
      <c r="CM100" s="95"/>
      <c r="CN100" s="95"/>
      <c r="CO100" s="95"/>
      <c r="CP100" s="95"/>
      <c r="CQ100" s="95"/>
      <c r="CR100" s="95"/>
      <c r="CS100" s="95"/>
      <c r="CT100" s="95"/>
      <c r="CU100" s="95"/>
      <c r="CV100" s="95"/>
      <c r="CW100" s="95"/>
      <c r="CX100" s="95"/>
      <c r="CY100" s="95" t="s">
        <v>48</v>
      </c>
      <c r="CZ100" s="95"/>
      <c r="DA100" s="95"/>
      <c r="DB100" s="95"/>
      <c r="DC100" s="95"/>
      <c r="DD100" s="95"/>
      <c r="DE100" s="95"/>
      <c r="DF100" s="95"/>
      <c r="DG100" s="95"/>
      <c r="DH100" s="95"/>
      <c r="DI100" s="95"/>
      <c r="DJ100" s="95"/>
      <c r="DK100" s="95"/>
      <c r="DL100" s="95" t="s">
        <v>48</v>
      </c>
      <c r="DM100" s="95"/>
      <c r="DN100" s="95"/>
      <c r="DO100" s="95"/>
      <c r="DP100" s="95"/>
      <c r="DQ100" s="95"/>
      <c r="DR100" s="95"/>
      <c r="DS100" s="95"/>
      <c r="DT100" s="95"/>
      <c r="DU100" s="95"/>
      <c r="DV100" s="95"/>
      <c r="DW100" s="95"/>
      <c r="DX100" s="95"/>
      <c r="DY100" s="95">
        <f t="shared" si="12"/>
        <v>0</v>
      </c>
      <c r="DZ100" s="95"/>
      <c r="EA100" s="95"/>
      <c r="EB100" s="95"/>
      <c r="EC100" s="95"/>
      <c r="ED100" s="95"/>
      <c r="EE100" s="95"/>
      <c r="EF100" s="95"/>
      <c r="EG100" s="95"/>
      <c r="EH100" s="95"/>
      <c r="EI100" s="95"/>
      <c r="EJ100" s="95"/>
      <c r="EK100" s="95"/>
      <c r="EL100" s="95">
        <v>0</v>
      </c>
      <c r="EM100" s="95"/>
      <c r="EN100" s="95"/>
      <c r="EO100" s="95"/>
      <c r="EP100" s="95"/>
      <c r="EQ100" s="95"/>
      <c r="ER100" s="95"/>
      <c r="ES100" s="95"/>
      <c r="ET100" s="95"/>
      <c r="EU100" s="95"/>
      <c r="EV100" s="95"/>
      <c r="EW100" s="95"/>
      <c r="EX100" s="95"/>
      <c r="EY100" s="97">
        <f>BD100-DY100</f>
        <v>32900</v>
      </c>
      <c r="EZ100" s="97"/>
      <c r="FA100" s="97"/>
      <c r="FB100" s="97"/>
      <c r="FC100" s="97"/>
      <c r="FD100" s="97"/>
      <c r="FE100" s="97"/>
      <c r="FF100" s="97"/>
      <c r="FG100" s="97"/>
      <c r="FH100" s="97"/>
      <c r="FI100" s="97"/>
      <c r="FJ100" s="97"/>
      <c r="FK100" s="97"/>
      <c r="FM100" s="98"/>
      <c r="FN100" s="98"/>
      <c r="FO100" s="98"/>
      <c r="FP100" s="98"/>
      <c r="FQ100" s="98"/>
    </row>
    <row r="101" spans="1:173" s="13" customFormat="1" ht="23.25" customHeight="1">
      <c r="A101" s="245" t="s">
        <v>232</v>
      </c>
      <c r="B101" s="245"/>
      <c r="C101" s="24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  <c r="S101" s="245"/>
      <c r="T101" s="245"/>
      <c r="U101" s="245"/>
      <c r="V101" s="245"/>
      <c r="W101" s="245"/>
      <c r="X101" s="245"/>
      <c r="Y101" s="245"/>
      <c r="Z101" s="245"/>
      <c r="AA101" s="245"/>
      <c r="AB101" s="245"/>
      <c r="AC101" s="245"/>
      <c r="AD101" s="245"/>
      <c r="AE101" s="245"/>
      <c r="AF101" s="245"/>
      <c r="AG101" s="245"/>
      <c r="AH101" s="245"/>
      <c r="AI101" s="245"/>
      <c r="AJ101" s="245"/>
      <c r="AK101" s="123" t="s">
        <v>124</v>
      </c>
      <c r="AL101" s="118"/>
      <c r="AM101" s="118"/>
      <c r="AN101" s="118"/>
      <c r="AO101" s="118"/>
      <c r="AP101" s="119"/>
      <c r="AQ101" s="137" t="s">
        <v>209</v>
      </c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80" t="s">
        <v>282</v>
      </c>
      <c r="BD101" s="95">
        <f>450000-450000</f>
        <v>0</v>
      </c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  <c r="BP101" s="95"/>
      <c r="BQ101" s="95"/>
      <c r="BR101" s="95"/>
      <c r="BS101" s="95"/>
      <c r="BT101" s="95"/>
      <c r="BU101" s="95"/>
      <c r="BV101" s="95">
        <f>BD101</f>
        <v>0</v>
      </c>
      <c r="BW101" s="95"/>
      <c r="BX101" s="95"/>
      <c r="BY101" s="95"/>
      <c r="BZ101" s="95"/>
      <c r="CA101" s="95"/>
      <c r="CB101" s="95"/>
      <c r="CC101" s="95"/>
      <c r="CD101" s="95"/>
      <c r="CE101" s="95"/>
      <c r="CF101" s="95"/>
      <c r="CG101" s="95"/>
      <c r="CH101" s="95"/>
      <c r="CI101" s="95">
        <v>0</v>
      </c>
      <c r="CJ101" s="95"/>
      <c r="CK101" s="95"/>
      <c r="CL101" s="95"/>
      <c r="CM101" s="95"/>
      <c r="CN101" s="95"/>
      <c r="CO101" s="95"/>
      <c r="CP101" s="95"/>
      <c r="CQ101" s="95"/>
      <c r="CR101" s="95"/>
      <c r="CS101" s="95"/>
      <c r="CT101" s="95"/>
      <c r="CU101" s="95"/>
      <c r="CV101" s="95"/>
      <c r="CW101" s="95"/>
      <c r="CX101" s="95"/>
      <c r="CY101" s="95" t="s">
        <v>48</v>
      </c>
      <c r="CZ101" s="95"/>
      <c r="DA101" s="95"/>
      <c r="DB101" s="95"/>
      <c r="DC101" s="95"/>
      <c r="DD101" s="95"/>
      <c r="DE101" s="95"/>
      <c r="DF101" s="95"/>
      <c r="DG101" s="95"/>
      <c r="DH101" s="95"/>
      <c r="DI101" s="95"/>
      <c r="DJ101" s="95"/>
      <c r="DK101" s="95"/>
      <c r="DL101" s="95" t="s">
        <v>48</v>
      </c>
      <c r="DM101" s="95"/>
      <c r="DN101" s="95"/>
      <c r="DO101" s="95"/>
      <c r="DP101" s="95"/>
      <c r="DQ101" s="95"/>
      <c r="DR101" s="95"/>
      <c r="DS101" s="95"/>
      <c r="DT101" s="95"/>
      <c r="DU101" s="95"/>
      <c r="DV101" s="95"/>
      <c r="DW101" s="95"/>
      <c r="DX101" s="95"/>
      <c r="DY101" s="95">
        <f t="shared" si="12"/>
        <v>0</v>
      </c>
      <c r="DZ101" s="95"/>
      <c r="EA101" s="95"/>
      <c r="EB101" s="95"/>
      <c r="EC101" s="95"/>
      <c r="ED101" s="95"/>
      <c r="EE101" s="95"/>
      <c r="EF101" s="95"/>
      <c r="EG101" s="95"/>
      <c r="EH101" s="95"/>
      <c r="EI101" s="95"/>
      <c r="EJ101" s="95"/>
      <c r="EK101" s="95"/>
      <c r="EL101" s="95">
        <v>0</v>
      </c>
      <c r="EM101" s="95"/>
      <c r="EN101" s="95"/>
      <c r="EO101" s="95"/>
      <c r="EP101" s="95"/>
      <c r="EQ101" s="95"/>
      <c r="ER101" s="95"/>
      <c r="ES101" s="95"/>
      <c r="ET101" s="95"/>
      <c r="EU101" s="95"/>
      <c r="EV101" s="95"/>
      <c r="EW101" s="95"/>
      <c r="EX101" s="95"/>
      <c r="EY101" s="97">
        <f>BD101-DY101</f>
        <v>0</v>
      </c>
      <c r="EZ101" s="97"/>
      <c r="FA101" s="97"/>
      <c r="FB101" s="97"/>
      <c r="FC101" s="97"/>
      <c r="FD101" s="97"/>
      <c r="FE101" s="97"/>
      <c r="FF101" s="97"/>
      <c r="FG101" s="97"/>
      <c r="FH101" s="97"/>
      <c r="FI101" s="97"/>
      <c r="FJ101" s="97"/>
      <c r="FK101" s="97"/>
      <c r="FM101" s="98"/>
      <c r="FN101" s="98"/>
      <c r="FO101" s="98"/>
      <c r="FP101" s="98"/>
      <c r="FQ101" s="98"/>
    </row>
    <row r="102" spans="1:193" s="13" customFormat="1" ht="17.25" customHeight="1">
      <c r="A102" s="311" t="s">
        <v>236</v>
      </c>
      <c r="B102" s="311"/>
      <c r="C102" s="311"/>
      <c r="D102" s="311"/>
      <c r="E102" s="311"/>
      <c r="F102" s="311"/>
      <c r="G102" s="311"/>
      <c r="H102" s="311"/>
      <c r="I102" s="311"/>
      <c r="J102" s="311"/>
      <c r="K102" s="311"/>
      <c r="L102" s="311"/>
      <c r="M102" s="311"/>
      <c r="N102" s="311"/>
      <c r="O102" s="311"/>
      <c r="P102" s="311"/>
      <c r="Q102" s="311"/>
      <c r="R102" s="311"/>
      <c r="S102" s="311"/>
      <c r="T102" s="311"/>
      <c r="U102" s="311"/>
      <c r="V102" s="311"/>
      <c r="W102" s="311"/>
      <c r="X102" s="311"/>
      <c r="Y102" s="311"/>
      <c r="Z102" s="311"/>
      <c r="AA102" s="311"/>
      <c r="AB102" s="311"/>
      <c r="AC102" s="311"/>
      <c r="AD102" s="311"/>
      <c r="AE102" s="311"/>
      <c r="AF102" s="311"/>
      <c r="AG102" s="311"/>
      <c r="AH102" s="311"/>
      <c r="AI102" s="311"/>
      <c r="AJ102" s="311"/>
      <c r="AK102" s="249" t="s">
        <v>155</v>
      </c>
      <c r="AL102" s="250"/>
      <c r="AM102" s="250"/>
      <c r="AN102" s="250"/>
      <c r="AO102" s="250"/>
      <c r="AP102" s="251"/>
      <c r="AQ102" s="137" t="s">
        <v>189</v>
      </c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79" t="s">
        <v>283</v>
      </c>
      <c r="BD102" s="95">
        <v>3400</v>
      </c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  <c r="BU102" s="95"/>
      <c r="BV102" s="95">
        <f aca="true" t="shared" si="13" ref="BV102:BV108">BD102</f>
        <v>3400</v>
      </c>
      <c r="BW102" s="95"/>
      <c r="BX102" s="95"/>
      <c r="BY102" s="95"/>
      <c r="BZ102" s="95"/>
      <c r="CA102" s="95"/>
      <c r="CB102" s="95"/>
      <c r="CC102" s="95"/>
      <c r="CD102" s="95"/>
      <c r="CE102" s="95"/>
      <c r="CF102" s="95"/>
      <c r="CG102" s="95"/>
      <c r="CH102" s="95"/>
      <c r="CI102" s="95">
        <v>0</v>
      </c>
      <c r="CJ102" s="95"/>
      <c r="CK102" s="95"/>
      <c r="CL102" s="95"/>
      <c r="CM102" s="95"/>
      <c r="CN102" s="95"/>
      <c r="CO102" s="95"/>
      <c r="CP102" s="95"/>
      <c r="CQ102" s="95"/>
      <c r="CR102" s="95"/>
      <c r="CS102" s="95"/>
      <c r="CT102" s="95"/>
      <c r="CU102" s="95"/>
      <c r="CV102" s="95"/>
      <c r="CW102" s="95"/>
      <c r="CX102" s="95"/>
      <c r="CY102" s="95" t="s">
        <v>48</v>
      </c>
      <c r="CZ102" s="95"/>
      <c r="DA102" s="95"/>
      <c r="DB102" s="95"/>
      <c r="DC102" s="95"/>
      <c r="DD102" s="95"/>
      <c r="DE102" s="95"/>
      <c r="DF102" s="95"/>
      <c r="DG102" s="95"/>
      <c r="DH102" s="95"/>
      <c r="DI102" s="95"/>
      <c r="DJ102" s="95"/>
      <c r="DK102" s="95"/>
      <c r="DL102" s="95" t="s">
        <v>48</v>
      </c>
      <c r="DM102" s="95"/>
      <c r="DN102" s="95"/>
      <c r="DO102" s="95"/>
      <c r="DP102" s="95"/>
      <c r="DQ102" s="95"/>
      <c r="DR102" s="95"/>
      <c r="DS102" s="95"/>
      <c r="DT102" s="95"/>
      <c r="DU102" s="95"/>
      <c r="DV102" s="95"/>
      <c r="DW102" s="95"/>
      <c r="DX102" s="95"/>
      <c r="DY102" s="95">
        <f>CI102</f>
        <v>0</v>
      </c>
      <c r="DZ102" s="95"/>
      <c r="EA102" s="95"/>
      <c r="EB102" s="95"/>
      <c r="EC102" s="95"/>
      <c r="ED102" s="95"/>
      <c r="EE102" s="95"/>
      <c r="EF102" s="95"/>
      <c r="EG102" s="95"/>
      <c r="EH102" s="95"/>
      <c r="EI102" s="95"/>
      <c r="EJ102" s="95"/>
      <c r="EK102" s="95"/>
      <c r="EL102" s="95">
        <v>0</v>
      </c>
      <c r="EM102" s="95"/>
      <c r="EN102" s="95"/>
      <c r="EO102" s="95"/>
      <c r="EP102" s="95"/>
      <c r="EQ102" s="95"/>
      <c r="ER102" s="95"/>
      <c r="ES102" s="95"/>
      <c r="ET102" s="95"/>
      <c r="EU102" s="95"/>
      <c r="EV102" s="95"/>
      <c r="EW102" s="95"/>
      <c r="EX102" s="95"/>
      <c r="EY102" s="95">
        <f aca="true" t="shared" si="14" ref="EY102:EY108">BD102-DY102</f>
        <v>3400</v>
      </c>
      <c r="EZ102" s="95"/>
      <c r="FA102" s="95"/>
      <c r="FB102" s="95"/>
      <c r="FC102" s="95"/>
      <c r="FD102" s="95"/>
      <c r="FE102" s="95"/>
      <c r="FF102" s="95"/>
      <c r="FG102" s="95"/>
      <c r="FH102" s="95"/>
      <c r="FI102" s="95"/>
      <c r="FJ102" s="95"/>
      <c r="FK102" s="95"/>
      <c r="FM102" s="18"/>
      <c r="FN102" s="18"/>
      <c r="FO102" s="18"/>
      <c r="FP102" s="18"/>
      <c r="FQ102" s="18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</row>
    <row r="103" spans="1:193" s="13" customFormat="1" ht="15.75" customHeight="1">
      <c r="A103" s="244" t="s">
        <v>241</v>
      </c>
      <c r="B103" s="244"/>
      <c r="C103" s="244"/>
      <c r="D103" s="244"/>
      <c r="E103" s="244"/>
      <c r="F103" s="244"/>
      <c r="G103" s="244"/>
      <c r="H103" s="244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244"/>
      <c r="T103" s="244"/>
      <c r="U103" s="244"/>
      <c r="V103" s="244"/>
      <c r="W103" s="244"/>
      <c r="X103" s="244"/>
      <c r="Y103" s="244"/>
      <c r="Z103" s="244"/>
      <c r="AA103" s="244"/>
      <c r="AB103" s="244"/>
      <c r="AC103" s="244"/>
      <c r="AD103" s="244"/>
      <c r="AE103" s="244"/>
      <c r="AF103" s="244"/>
      <c r="AG103" s="244"/>
      <c r="AH103" s="244"/>
      <c r="AI103" s="244"/>
      <c r="AJ103" s="244"/>
      <c r="AK103" s="249" t="s">
        <v>151</v>
      </c>
      <c r="AL103" s="250"/>
      <c r="AM103" s="250"/>
      <c r="AN103" s="250"/>
      <c r="AO103" s="250"/>
      <c r="AP103" s="251"/>
      <c r="AQ103" s="137" t="s">
        <v>190</v>
      </c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79" t="s">
        <v>283</v>
      </c>
      <c r="BD103" s="95">
        <v>244000</v>
      </c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95">
        <f t="shared" si="13"/>
        <v>244000</v>
      </c>
      <c r="BW103" s="95"/>
      <c r="BX103" s="95"/>
      <c r="BY103" s="95"/>
      <c r="BZ103" s="95"/>
      <c r="CA103" s="95"/>
      <c r="CB103" s="95"/>
      <c r="CC103" s="95"/>
      <c r="CD103" s="95"/>
      <c r="CE103" s="95"/>
      <c r="CF103" s="95"/>
      <c r="CG103" s="95"/>
      <c r="CH103" s="95"/>
      <c r="CI103" s="95">
        <f>30010.45</f>
        <v>30010.45</v>
      </c>
      <c r="CJ103" s="95"/>
      <c r="CK103" s="95"/>
      <c r="CL103" s="95"/>
      <c r="CM103" s="95"/>
      <c r="CN103" s="95"/>
      <c r="CO103" s="95"/>
      <c r="CP103" s="95"/>
      <c r="CQ103" s="95"/>
      <c r="CR103" s="95"/>
      <c r="CS103" s="95"/>
      <c r="CT103" s="95"/>
      <c r="CU103" s="95"/>
      <c r="CV103" s="95"/>
      <c r="CW103" s="95"/>
      <c r="CX103" s="95"/>
      <c r="CY103" s="92" t="s">
        <v>48</v>
      </c>
      <c r="CZ103" s="93"/>
      <c r="DA103" s="93"/>
      <c r="DB103" s="93"/>
      <c r="DC103" s="93"/>
      <c r="DD103" s="93"/>
      <c r="DE103" s="93"/>
      <c r="DF103" s="93"/>
      <c r="DG103" s="93"/>
      <c r="DH103" s="93"/>
      <c r="DI103" s="93"/>
      <c r="DJ103" s="93"/>
      <c r="DK103" s="94"/>
      <c r="DL103" s="95" t="s">
        <v>48</v>
      </c>
      <c r="DM103" s="104"/>
      <c r="DN103" s="104"/>
      <c r="DO103" s="104"/>
      <c r="DP103" s="104"/>
      <c r="DQ103" s="104"/>
      <c r="DR103" s="104"/>
      <c r="DS103" s="104"/>
      <c r="DT103" s="104"/>
      <c r="DU103" s="104"/>
      <c r="DV103" s="104"/>
      <c r="DW103" s="104"/>
      <c r="DX103" s="105"/>
      <c r="DY103" s="92">
        <f aca="true" t="shared" si="15" ref="DY103:DY109">CI103</f>
        <v>30010.45</v>
      </c>
      <c r="DZ103" s="93"/>
      <c r="EA103" s="93"/>
      <c r="EB103" s="93"/>
      <c r="EC103" s="93"/>
      <c r="ED103" s="93"/>
      <c r="EE103" s="93"/>
      <c r="EF103" s="93"/>
      <c r="EG103" s="93"/>
      <c r="EH103" s="93"/>
      <c r="EI103" s="93"/>
      <c r="EJ103" s="93"/>
      <c r="EK103" s="94"/>
      <c r="EL103" s="95">
        <v>0</v>
      </c>
      <c r="EM103" s="95"/>
      <c r="EN103" s="95"/>
      <c r="EO103" s="95"/>
      <c r="EP103" s="95"/>
      <c r="EQ103" s="95"/>
      <c r="ER103" s="95"/>
      <c r="ES103" s="95"/>
      <c r="ET103" s="95"/>
      <c r="EU103" s="95"/>
      <c r="EV103" s="95"/>
      <c r="EW103" s="95"/>
      <c r="EX103" s="95"/>
      <c r="EY103" s="95">
        <f t="shared" si="14"/>
        <v>213989.55</v>
      </c>
      <c r="EZ103" s="95"/>
      <c r="FA103" s="95"/>
      <c r="FB103" s="95"/>
      <c r="FC103" s="95"/>
      <c r="FD103" s="95"/>
      <c r="FE103" s="95"/>
      <c r="FF103" s="95"/>
      <c r="FG103" s="95"/>
      <c r="FH103" s="95"/>
      <c r="FI103" s="95"/>
      <c r="FJ103" s="95"/>
      <c r="FK103" s="95"/>
      <c r="FM103" s="18"/>
      <c r="FN103" s="18"/>
      <c r="FO103" s="18"/>
      <c r="FP103" s="18"/>
      <c r="FQ103" s="18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</row>
    <row r="104" spans="1:193" s="19" customFormat="1" ht="15.75" customHeight="1">
      <c r="A104" s="311" t="s">
        <v>236</v>
      </c>
      <c r="B104" s="311"/>
      <c r="C104" s="311"/>
      <c r="D104" s="311"/>
      <c r="E104" s="311"/>
      <c r="F104" s="311"/>
      <c r="G104" s="311"/>
      <c r="H104" s="311"/>
      <c r="I104" s="311"/>
      <c r="J104" s="311"/>
      <c r="K104" s="311"/>
      <c r="L104" s="311"/>
      <c r="M104" s="311"/>
      <c r="N104" s="311"/>
      <c r="O104" s="311"/>
      <c r="P104" s="311"/>
      <c r="Q104" s="311"/>
      <c r="R104" s="311"/>
      <c r="S104" s="311"/>
      <c r="T104" s="311"/>
      <c r="U104" s="311"/>
      <c r="V104" s="311"/>
      <c r="W104" s="311"/>
      <c r="X104" s="311"/>
      <c r="Y104" s="311"/>
      <c r="Z104" s="311"/>
      <c r="AA104" s="311"/>
      <c r="AB104" s="311"/>
      <c r="AC104" s="311"/>
      <c r="AD104" s="311"/>
      <c r="AE104" s="311"/>
      <c r="AF104" s="311"/>
      <c r="AG104" s="311"/>
      <c r="AH104" s="311"/>
      <c r="AI104" s="311"/>
      <c r="AJ104" s="311"/>
      <c r="AK104" s="249" t="s">
        <v>152</v>
      </c>
      <c r="AL104" s="250"/>
      <c r="AM104" s="250"/>
      <c r="AN104" s="250"/>
      <c r="AO104" s="250"/>
      <c r="AP104" s="251"/>
      <c r="AQ104" s="316" t="s">
        <v>191</v>
      </c>
      <c r="AR104" s="316"/>
      <c r="AS104" s="316"/>
      <c r="AT104" s="316"/>
      <c r="AU104" s="316"/>
      <c r="AV104" s="316"/>
      <c r="AW104" s="316"/>
      <c r="AX104" s="316"/>
      <c r="AY104" s="316"/>
      <c r="AZ104" s="316"/>
      <c r="BA104" s="316"/>
      <c r="BB104" s="316"/>
      <c r="BC104" s="85" t="s">
        <v>284</v>
      </c>
      <c r="BD104" s="102">
        <v>53900</v>
      </c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95">
        <f t="shared" si="13"/>
        <v>53900</v>
      </c>
      <c r="BW104" s="95"/>
      <c r="BX104" s="95"/>
      <c r="BY104" s="95"/>
      <c r="BZ104" s="95"/>
      <c r="CA104" s="95"/>
      <c r="CB104" s="95"/>
      <c r="CC104" s="95"/>
      <c r="CD104" s="95"/>
      <c r="CE104" s="95"/>
      <c r="CF104" s="95"/>
      <c r="CG104" s="95"/>
      <c r="CH104" s="95"/>
      <c r="CI104" s="102">
        <v>0</v>
      </c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  <c r="CW104" s="102"/>
      <c r="CX104" s="102"/>
      <c r="CY104" s="102" t="s">
        <v>48</v>
      </c>
      <c r="CZ104" s="102"/>
      <c r="DA104" s="102"/>
      <c r="DB104" s="102"/>
      <c r="DC104" s="102"/>
      <c r="DD104" s="102"/>
      <c r="DE104" s="102"/>
      <c r="DF104" s="102"/>
      <c r="DG104" s="102"/>
      <c r="DH104" s="102"/>
      <c r="DI104" s="102"/>
      <c r="DJ104" s="102"/>
      <c r="DK104" s="102"/>
      <c r="DL104" s="102" t="s">
        <v>48</v>
      </c>
      <c r="DM104" s="102"/>
      <c r="DN104" s="102"/>
      <c r="DO104" s="102"/>
      <c r="DP104" s="102"/>
      <c r="DQ104" s="102"/>
      <c r="DR104" s="102"/>
      <c r="DS104" s="102"/>
      <c r="DT104" s="102"/>
      <c r="DU104" s="102"/>
      <c r="DV104" s="102"/>
      <c r="DW104" s="102"/>
      <c r="DX104" s="102"/>
      <c r="DY104" s="102">
        <f t="shared" si="15"/>
        <v>0</v>
      </c>
      <c r="DZ104" s="102"/>
      <c r="EA104" s="102"/>
      <c r="EB104" s="102"/>
      <c r="EC104" s="102"/>
      <c r="ED104" s="102"/>
      <c r="EE104" s="102"/>
      <c r="EF104" s="102"/>
      <c r="EG104" s="102"/>
      <c r="EH104" s="102"/>
      <c r="EI104" s="102"/>
      <c r="EJ104" s="102"/>
      <c r="EK104" s="102"/>
      <c r="EL104" s="102">
        <v>0</v>
      </c>
      <c r="EM104" s="102"/>
      <c r="EN104" s="102"/>
      <c r="EO104" s="102"/>
      <c r="EP104" s="102"/>
      <c r="EQ104" s="102"/>
      <c r="ER104" s="102"/>
      <c r="ES104" s="102"/>
      <c r="ET104" s="102"/>
      <c r="EU104" s="102"/>
      <c r="EV104" s="102"/>
      <c r="EW104" s="102"/>
      <c r="EX104" s="102"/>
      <c r="EY104" s="102">
        <f t="shared" si="14"/>
        <v>53900</v>
      </c>
      <c r="EZ104" s="102"/>
      <c r="FA104" s="102"/>
      <c r="FB104" s="102"/>
      <c r="FC104" s="102"/>
      <c r="FD104" s="102"/>
      <c r="FE104" s="102"/>
      <c r="FF104" s="102"/>
      <c r="FG104" s="102"/>
      <c r="FH104" s="102"/>
      <c r="FI104" s="102"/>
      <c r="FJ104" s="102"/>
      <c r="FK104" s="102"/>
      <c r="FL104" s="13"/>
      <c r="FM104" s="18"/>
      <c r="FN104" s="18"/>
      <c r="FO104" s="18"/>
      <c r="FP104" s="18"/>
      <c r="FQ104" s="18"/>
      <c r="FR104" s="13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</row>
    <row r="105" spans="1:193" s="19" customFormat="1" ht="15.75" customHeight="1">
      <c r="A105" s="244" t="s">
        <v>241</v>
      </c>
      <c r="B105" s="244"/>
      <c r="C105" s="244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244"/>
      <c r="Z105" s="244"/>
      <c r="AA105" s="244"/>
      <c r="AB105" s="244"/>
      <c r="AC105" s="244"/>
      <c r="AD105" s="244"/>
      <c r="AE105" s="244"/>
      <c r="AF105" s="244"/>
      <c r="AG105" s="244"/>
      <c r="AH105" s="244"/>
      <c r="AI105" s="244"/>
      <c r="AJ105" s="244"/>
      <c r="AK105" s="249" t="s">
        <v>153</v>
      </c>
      <c r="AL105" s="250"/>
      <c r="AM105" s="250"/>
      <c r="AN105" s="250"/>
      <c r="AO105" s="250"/>
      <c r="AP105" s="251"/>
      <c r="AQ105" s="316" t="s">
        <v>192</v>
      </c>
      <c r="AR105" s="316"/>
      <c r="AS105" s="316"/>
      <c r="AT105" s="316"/>
      <c r="AU105" s="316"/>
      <c r="AV105" s="316"/>
      <c r="AW105" s="316"/>
      <c r="AX105" s="316"/>
      <c r="AY105" s="316"/>
      <c r="AZ105" s="316"/>
      <c r="BA105" s="316"/>
      <c r="BB105" s="316"/>
      <c r="BC105" s="85" t="s">
        <v>284</v>
      </c>
      <c r="BD105" s="102">
        <v>2691500</v>
      </c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95">
        <f t="shared" si="13"/>
        <v>2691500</v>
      </c>
      <c r="BW105" s="95"/>
      <c r="BX105" s="95"/>
      <c r="BY105" s="95"/>
      <c r="BZ105" s="95"/>
      <c r="CA105" s="95"/>
      <c r="CB105" s="95"/>
      <c r="CC105" s="95"/>
      <c r="CD105" s="95"/>
      <c r="CE105" s="95"/>
      <c r="CF105" s="95"/>
      <c r="CG105" s="95"/>
      <c r="CH105" s="95"/>
      <c r="CI105" s="102">
        <f>707748.52+35145</f>
        <v>742893.52</v>
      </c>
      <c r="CJ105" s="102"/>
      <c r="CK105" s="102"/>
      <c r="CL105" s="102"/>
      <c r="CM105" s="102"/>
      <c r="CN105" s="102"/>
      <c r="CO105" s="102"/>
      <c r="CP105" s="102"/>
      <c r="CQ105" s="102"/>
      <c r="CR105" s="102"/>
      <c r="CS105" s="102"/>
      <c r="CT105" s="102"/>
      <c r="CU105" s="102"/>
      <c r="CV105" s="102"/>
      <c r="CW105" s="102"/>
      <c r="CX105" s="102"/>
      <c r="CY105" s="102" t="s">
        <v>48</v>
      </c>
      <c r="CZ105" s="102"/>
      <c r="DA105" s="102"/>
      <c r="DB105" s="102"/>
      <c r="DC105" s="102"/>
      <c r="DD105" s="102"/>
      <c r="DE105" s="102"/>
      <c r="DF105" s="102"/>
      <c r="DG105" s="102"/>
      <c r="DH105" s="102"/>
      <c r="DI105" s="102"/>
      <c r="DJ105" s="102"/>
      <c r="DK105" s="102"/>
      <c r="DL105" s="102" t="s">
        <v>48</v>
      </c>
      <c r="DM105" s="102"/>
      <c r="DN105" s="102"/>
      <c r="DO105" s="102"/>
      <c r="DP105" s="102"/>
      <c r="DQ105" s="102"/>
      <c r="DR105" s="102"/>
      <c r="DS105" s="102"/>
      <c r="DT105" s="102"/>
      <c r="DU105" s="102"/>
      <c r="DV105" s="102"/>
      <c r="DW105" s="102"/>
      <c r="DX105" s="102"/>
      <c r="DY105" s="102">
        <f t="shared" si="15"/>
        <v>742893.52</v>
      </c>
      <c r="DZ105" s="102"/>
      <c r="EA105" s="102"/>
      <c r="EB105" s="102"/>
      <c r="EC105" s="102"/>
      <c r="ED105" s="102"/>
      <c r="EE105" s="102"/>
      <c r="EF105" s="102"/>
      <c r="EG105" s="102"/>
      <c r="EH105" s="102"/>
      <c r="EI105" s="102"/>
      <c r="EJ105" s="102"/>
      <c r="EK105" s="102"/>
      <c r="EL105" s="102">
        <v>217106.48</v>
      </c>
      <c r="EM105" s="102"/>
      <c r="EN105" s="102"/>
      <c r="EO105" s="102"/>
      <c r="EP105" s="102"/>
      <c r="EQ105" s="102"/>
      <c r="ER105" s="102"/>
      <c r="ES105" s="102"/>
      <c r="ET105" s="102"/>
      <c r="EU105" s="102"/>
      <c r="EV105" s="102"/>
      <c r="EW105" s="102"/>
      <c r="EX105" s="102"/>
      <c r="EY105" s="102">
        <f t="shared" si="14"/>
        <v>1948606.48</v>
      </c>
      <c r="EZ105" s="102"/>
      <c r="FA105" s="102"/>
      <c r="FB105" s="102"/>
      <c r="FC105" s="102"/>
      <c r="FD105" s="102"/>
      <c r="FE105" s="102"/>
      <c r="FF105" s="102"/>
      <c r="FG105" s="102"/>
      <c r="FH105" s="102"/>
      <c r="FI105" s="102"/>
      <c r="FJ105" s="102"/>
      <c r="FK105" s="102"/>
      <c r="FL105" s="13"/>
      <c r="FM105" s="18"/>
      <c r="FN105" s="18"/>
      <c r="FO105" s="18"/>
      <c r="FP105" s="18"/>
      <c r="FQ105" s="18"/>
      <c r="FR105" s="13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</row>
    <row r="106" spans="1:193" s="13" customFormat="1" ht="15.75" customHeight="1">
      <c r="A106" s="244" t="s">
        <v>241</v>
      </c>
      <c r="B106" s="244"/>
      <c r="C106" s="244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244"/>
      <c r="AF106" s="244"/>
      <c r="AG106" s="244"/>
      <c r="AH106" s="244"/>
      <c r="AI106" s="244"/>
      <c r="AJ106" s="244"/>
      <c r="AK106" s="249" t="s">
        <v>154</v>
      </c>
      <c r="AL106" s="250"/>
      <c r="AM106" s="250"/>
      <c r="AN106" s="250"/>
      <c r="AO106" s="250"/>
      <c r="AP106" s="251"/>
      <c r="AQ106" s="316" t="s">
        <v>193</v>
      </c>
      <c r="AR106" s="316"/>
      <c r="AS106" s="316"/>
      <c r="AT106" s="316"/>
      <c r="AU106" s="316"/>
      <c r="AV106" s="316"/>
      <c r="AW106" s="316"/>
      <c r="AX106" s="316"/>
      <c r="AY106" s="316"/>
      <c r="AZ106" s="316"/>
      <c r="BA106" s="316"/>
      <c r="BB106" s="316"/>
      <c r="BC106" s="86" t="s">
        <v>285</v>
      </c>
      <c r="BD106" s="95">
        <v>60000</v>
      </c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>
        <f>BD106</f>
        <v>60000</v>
      </c>
      <c r="BW106" s="95"/>
      <c r="BX106" s="95"/>
      <c r="BY106" s="95"/>
      <c r="BZ106" s="95"/>
      <c r="CA106" s="95"/>
      <c r="CB106" s="95"/>
      <c r="CC106" s="95"/>
      <c r="CD106" s="95"/>
      <c r="CE106" s="95"/>
      <c r="CF106" s="95"/>
      <c r="CG106" s="95"/>
      <c r="CH106" s="95"/>
      <c r="CI106" s="95">
        <v>30000</v>
      </c>
      <c r="CJ106" s="95"/>
      <c r="CK106" s="95"/>
      <c r="CL106" s="95"/>
      <c r="CM106" s="95"/>
      <c r="CN106" s="95"/>
      <c r="CO106" s="95"/>
      <c r="CP106" s="95"/>
      <c r="CQ106" s="95"/>
      <c r="CR106" s="95"/>
      <c r="CS106" s="95"/>
      <c r="CT106" s="95"/>
      <c r="CU106" s="95"/>
      <c r="CV106" s="95"/>
      <c r="CW106" s="95"/>
      <c r="CX106" s="95"/>
      <c r="CY106" s="92" t="s">
        <v>48</v>
      </c>
      <c r="CZ106" s="93"/>
      <c r="DA106" s="93"/>
      <c r="DB106" s="93"/>
      <c r="DC106" s="93"/>
      <c r="DD106" s="93"/>
      <c r="DE106" s="93"/>
      <c r="DF106" s="93"/>
      <c r="DG106" s="93"/>
      <c r="DH106" s="93"/>
      <c r="DI106" s="93"/>
      <c r="DJ106" s="93"/>
      <c r="DK106" s="94"/>
      <c r="DL106" s="95" t="s">
        <v>48</v>
      </c>
      <c r="DM106" s="104"/>
      <c r="DN106" s="104"/>
      <c r="DO106" s="104"/>
      <c r="DP106" s="104"/>
      <c r="DQ106" s="104"/>
      <c r="DR106" s="104"/>
      <c r="DS106" s="104"/>
      <c r="DT106" s="104"/>
      <c r="DU106" s="104"/>
      <c r="DV106" s="104"/>
      <c r="DW106" s="104"/>
      <c r="DX106" s="105"/>
      <c r="DY106" s="92">
        <f>CI106</f>
        <v>30000</v>
      </c>
      <c r="DZ106" s="93"/>
      <c r="EA106" s="93"/>
      <c r="EB106" s="93"/>
      <c r="EC106" s="93"/>
      <c r="ED106" s="93"/>
      <c r="EE106" s="93"/>
      <c r="EF106" s="93"/>
      <c r="EG106" s="93"/>
      <c r="EH106" s="93"/>
      <c r="EI106" s="93"/>
      <c r="EJ106" s="93"/>
      <c r="EK106" s="94"/>
      <c r="EL106" s="95">
        <v>0</v>
      </c>
      <c r="EM106" s="95"/>
      <c r="EN106" s="95"/>
      <c r="EO106" s="95"/>
      <c r="EP106" s="95"/>
      <c r="EQ106" s="95"/>
      <c r="ER106" s="95"/>
      <c r="ES106" s="95"/>
      <c r="ET106" s="95"/>
      <c r="EU106" s="95"/>
      <c r="EV106" s="95"/>
      <c r="EW106" s="95"/>
      <c r="EX106" s="95"/>
      <c r="EY106" s="95">
        <f>BD106-DY106</f>
        <v>30000</v>
      </c>
      <c r="EZ106" s="95"/>
      <c r="FA106" s="95"/>
      <c r="FB106" s="95"/>
      <c r="FC106" s="95"/>
      <c r="FD106" s="95"/>
      <c r="FE106" s="95"/>
      <c r="FF106" s="95"/>
      <c r="FG106" s="95"/>
      <c r="FH106" s="95"/>
      <c r="FI106" s="95"/>
      <c r="FJ106" s="95"/>
      <c r="FK106" s="95"/>
      <c r="FM106" s="18"/>
      <c r="FN106" s="18"/>
      <c r="FO106" s="18"/>
      <c r="FP106" s="18"/>
      <c r="FQ106" s="18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</row>
    <row r="107" spans="1:193" s="13" customFormat="1" ht="15.75" customHeight="1">
      <c r="A107" s="311" t="s">
        <v>242</v>
      </c>
      <c r="B107" s="311"/>
      <c r="C107" s="311"/>
      <c r="D107" s="311"/>
      <c r="E107" s="311"/>
      <c r="F107" s="311"/>
      <c r="G107" s="311"/>
      <c r="H107" s="311"/>
      <c r="I107" s="311"/>
      <c r="J107" s="311"/>
      <c r="K107" s="311"/>
      <c r="L107" s="311"/>
      <c r="M107" s="311"/>
      <c r="N107" s="311"/>
      <c r="O107" s="311"/>
      <c r="P107" s="311"/>
      <c r="Q107" s="311"/>
      <c r="R107" s="311"/>
      <c r="S107" s="311"/>
      <c r="T107" s="311"/>
      <c r="U107" s="311"/>
      <c r="V107" s="311"/>
      <c r="W107" s="311"/>
      <c r="X107" s="311"/>
      <c r="Y107" s="311"/>
      <c r="Z107" s="311"/>
      <c r="AA107" s="311"/>
      <c r="AB107" s="311"/>
      <c r="AC107" s="311"/>
      <c r="AD107" s="311"/>
      <c r="AE107" s="311"/>
      <c r="AF107" s="311"/>
      <c r="AG107" s="311"/>
      <c r="AH107" s="311"/>
      <c r="AI107" s="311"/>
      <c r="AJ107" s="311"/>
      <c r="AK107" s="249" t="s">
        <v>297</v>
      </c>
      <c r="AL107" s="250"/>
      <c r="AM107" s="250"/>
      <c r="AN107" s="250"/>
      <c r="AO107" s="250"/>
      <c r="AP107" s="251"/>
      <c r="AQ107" s="316" t="s">
        <v>194</v>
      </c>
      <c r="AR107" s="316"/>
      <c r="AS107" s="316"/>
      <c r="AT107" s="316"/>
      <c r="AU107" s="316"/>
      <c r="AV107" s="316"/>
      <c r="AW107" s="316"/>
      <c r="AX107" s="316"/>
      <c r="AY107" s="316"/>
      <c r="AZ107" s="316"/>
      <c r="BA107" s="316"/>
      <c r="BB107" s="316"/>
      <c r="BC107" s="87" t="s">
        <v>286</v>
      </c>
      <c r="BD107" s="95">
        <v>1143600</v>
      </c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  <c r="BU107" s="95"/>
      <c r="BV107" s="95">
        <f t="shared" si="13"/>
        <v>1143600</v>
      </c>
      <c r="BW107" s="95"/>
      <c r="BX107" s="95"/>
      <c r="BY107" s="95"/>
      <c r="BZ107" s="95"/>
      <c r="CA107" s="95"/>
      <c r="CB107" s="95"/>
      <c r="CC107" s="95"/>
      <c r="CD107" s="95"/>
      <c r="CE107" s="95"/>
      <c r="CF107" s="95"/>
      <c r="CG107" s="95"/>
      <c r="CH107" s="95"/>
      <c r="CI107" s="95">
        <f>124537.13+124537.13+124537.13+124537.13+79675.92</f>
        <v>577824.4400000001</v>
      </c>
      <c r="CJ107" s="95"/>
      <c r="CK107" s="95"/>
      <c r="CL107" s="95"/>
      <c r="CM107" s="95"/>
      <c r="CN107" s="95"/>
      <c r="CO107" s="95"/>
      <c r="CP107" s="95"/>
      <c r="CQ107" s="95"/>
      <c r="CR107" s="95"/>
      <c r="CS107" s="95"/>
      <c r="CT107" s="95"/>
      <c r="CU107" s="95"/>
      <c r="CV107" s="95"/>
      <c r="CW107" s="95"/>
      <c r="CX107" s="95"/>
      <c r="CY107" s="92" t="s">
        <v>48</v>
      </c>
      <c r="CZ107" s="93"/>
      <c r="DA107" s="93"/>
      <c r="DB107" s="93"/>
      <c r="DC107" s="93"/>
      <c r="DD107" s="93"/>
      <c r="DE107" s="93"/>
      <c r="DF107" s="93"/>
      <c r="DG107" s="93"/>
      <c r="DH107" s="93"/>
      <c r="DI107" s="93"/>
      <c r="DJ107" s="93"/>
      <c r="DK107" s="94"/>
      <c r="DL107" s="95" t="s">
        <v>48</v>
      </c>
      <c r="DM107" s="104"/>
      <c r="DN107" s="104"/>
      <c r="DO107" s="104"/>
      <c r="DP107" s="104"/>
      <c r="DQ107" s="104"/>
      <c r="DR107" s="104"/>
      <c r="DS107" s="104"/>
      <c r="DT107" s="104"/>
      <c r="DU107" s="104"/>
      <c r="DV107" s="104"/>
      <c r="DW107" s="104"/>
      <c r="DX107" s="105"/>
      <c r="DY107" s="92">
        <f t="shared" si="15"/>
        <v>577824.4400000001</v>
      </c>
      <c r="DZ107" s="93"/>
      <c r="EA107" s="93"/>
      <c r="EB107" s="93"/>
      <c r="EC107" s="93"/>
      <c r="ED107" s="93"/>
      <c r="EE107" s="93"/>
      <c r="EF107" s="93"/>
      <c r="EG107" s="93"/>
      <c r="EH107" s="93"/>
      <c r="EI107" s="93"/>
      <c r="EJ107" s="93"/>
      <c r="EK107" s="94"/>
      <c r="EL107" s="95">
        <v>79675.56</v>
      </c>
      <c r="EM107" s="95"/>
      <c r="EN107" s="95"/>
      <c r="EO107" s="95"/>
      <c r="EP107" s="95"/>
      <c r="EQ107" s="95"/>
      <c r="ER107" s="95"/>
      <c r="ES107" s="95"/>
      <c r="ET107" s="95"/>
      <c r="EU107" s="95"/>
      <c r="EV107" s="95"/>
      <c r="EW107" s="95"/>
      <c r="EX107" s="95"/>
      <c r="EY107" s="95">
        <f t="shared" si="14"/>
        <v>565775.5599999999</v>
      </c>
      <c r="EZ107" s="95"/>
      <c r="FA107" s="95"/>
      <c r="FB107" s="95"/>
      <c r="FC107" s="95"/>
      <c r="FD107" s="95"/>
      <c r="FE107" s="95"/>
      <c r="FF107" s="95"/>
      <c r="FG107" s="95"/>
      <c r="FH107" s="95"/>
      <c r="FI107" s="95"/>
      <c r="FJ107" s="95"/>
      <c r="FK107" s="95"/>
      <c r="FM107" s="18"/>
      <c r="FN107" s="18"/>
      <c r="FO107" s="18"/>
      <c r="FP107" s="18"/>
      <c r="FQ107" s="18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</row>
    <row r="108" spans="1:193" s="13" customFormat="1" ht="15.75" customHeight="1">
      <c r="A108" s="244" t="s">
        <v>241</v>
      </c>
      <c r="B108" s="244"/>
      <c r="C108" s="24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44"/>
      <c r="AG108" s="244"/>
      <c r="AH108" s="244"/>
      <c r="AI108" s="244"/>
      <c r="AJ108" s="244"/>
      <c r="AK108" s="354" t="s">
        <v>298</v>
      </c>
      <c r="AL108" s="354"/>
      <c r="AM108" s="354"/>
      <c r="AN108" s="354"/>
      <c r="AO108" s="354"/>
      <c r="AP108" s="354"/>
      <c r="AQ108" s="316" t="s">
        <v>195</v>
      </c>
      <c r="AR108" s="316"/>
      <c r="AS108" s="316"/>
      <c r="AT108" s="316"/>
      <c r="AU108" s="316"/>
      <c r="AV108" s="316"/>
      <c r="AW108" s="316"/>
      <c r="AX108" s="316"/>
      <c r="AY108" s="316"/>
      <c r="AZ108" s="316"/>
      <c r="BA108" s="316"/>
      <c r="BB108" s="316"/>
      <c r="BC108" s="87" t="s">
        <v>286</v>
      </c>
      <c r="BD108" s="95">
        <v>10984300</v>
      </c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  <c r="BQ108" s="95"/>
      <c r="BR108" s="95"/>
      <c r="BS108" s="95"/>
      <c r="BT108" s="95"/>
      <c r="BU108" s="95"/>
      <c r="BV108" s="95">
        <f t="shared" si="13"/>
        <v>10984300</v>
      </c>
      <c r="BW108" s="95"/>
      <c r="BX108" s="95"/>
      <c r="BY108" s="95"/>
      <c r="BZ108" s="95"/>
      <c r="CA108" s="95"/>
      <c r="CB108" s="95"/>
      <c r="CC108" s="95"/>
      <c r="CD108" s="95"/>
      <c r="CE108" s="95"/>
      <c r="CF108" s="95"/>
      <c r="CG108" s="95"/>
      <c r="CH108" s="95"/>
      <c r="CI108" s="95">
        <f>690627+716144+671249+737893+662268+662268</f>
        <v>4140449</v>
      </c>
      <c r="CJ108" s="95"/>
      <c r="CK108" s="95"/>
      <c r="CL108" s="95"/>
      <c r="CM108" s="95"/>
      <c r="CN108" s="95"/>
      <c r="CO108" s="95"/>
      <c r="CP108" s="95"/>
      <c r="CQ108" s="95"/>
      <c r="CR108" s="95"/>
      <c r="CS108" s="95"/>
      <c r="CT108" s="95"/>
      <c r="CU108" s="95"/>
      <c r="CV108" s="95"/>
      <c r="CW108" s="95"/>
      <c r="CX108" s="95"/>
      <c r="CY108" s="92" t="s">
        <v>48</v>
      </c>
      <c r="CZ108" s="93"/>
      <c r="DA108" s="93"/>
      <c r="DB108" s="93"/>
      <c r="DC108" s="93"/>
      <c r="DD108" s="93"/>
      <c r="DE108" s="93"/>
      <c r="DF108" s="93"/>
      <c r="DG108" s="93"/>
      <c r="DH108" s="93"/>
      <c r="DI108" s="93"/>
      <c r="DJ108" s="93"/>
      <c r="DK108" s="94"/>
      <c r="DL108" s="95" t="s">
        <v>48</v>
      </c>
      <c r="DM108" s="104"/>
      <c r="DN108" s="104"/>
      <c r="DO108" s="104"/>
      <c r="DP108" s="104"/>
      <c r="DQ108" s="104"/>
      <c r="DR108" s="104"/>
      <c r="DS108" s="104"/>
      <c r="DT108" s="104"/>
      <c r="DU108" s="104"/>
      <c r="DV108" s="104"/>
      <c r="DW108" s="104"/>
      <c r="DX108" s="105"/>
      <c r="DY108" s="92">
        <f t="shared" si="15"/>
        <v>4140449</v>
      </c>
      <c r="DZ108" s="93"/>
      <c r="EA108" s="93"/>
      <c r="EB108" s="93"/>
      <c r="EC108" s="93"/>
      <c r="ED108" s="93"/>
      <c r="EE108" s="93"/>
      <c r="EF108" s="93"/>
      <c r="EG108" s="93"/>
      <c r="EH108" s="93"/>
      <c r="EI108" s="93"/>
      <c r="EJ108" s="93"/>
      <c r="EK108" s="94"/>
      <c r="EL108" s="95">
        <v>9</v>
      </c>
      <c r="EM108" s="95"/>
      <c r="EN108" s="95"/>
      <c r="EO108" s="95"/>
      <c r="EP108" s="95"/>
      <c r="EQ108" s="95"/>
      <c r="ER108" s="95"/>
      <c r="ES108" s="95"/>
      <c r="ET108" s="95"/>
      <c r="EU108" s="95"/>
      <c r="EV108" s="95"/>
      <c r="EW108" s="95"/>
      <c r="EX108" s="95"/>
      <c r="EY108" s="95">
        <f t="shared" si="14"/>
        <v>6843851</v>
      </c>
      <c r="EZ108" s="95"/>
      <c r="FA108" s="95"/>
      <c r="FB108" s="95"/>
      <c r="FC108" s="95"/>
      <c r="FD108" s="95"/>
      <c r="FE108" s="95"/>
      <c r="FF108" s="95"/>
      <c r="FG108" s="95"/>
      <c r="FH108" s="95"/>
      <c r="FI108" s="95"/>
      <c r="FJ108" s="95"/>
      <c r="FK108" s="95"/>
      <c r="FM108" s="18"/>
      <c r="FN108" s="18"/>
      <c r="FO108" s="18"/>
      <c r="FP108" s="18"/>
      <c r="FQ108" s="18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</row>
    <row r="109" spans="1:174" ht="25.5" customHeight="1" thickBot="1">
      <c r="A109" s="355" t="s">
        <v>83</v>
      </c>
      <c r="B109" s="355"/>
      <c r="C109" s="355"/>
      <c r="D109" s="355"/>
      <c r="E109" s="355"/>
      <c r="F109" s="355"/>
      <c r="G109" s="355"/>
      <c r="H109" s="355"/>
      <c r="I109" s="355"/>
      <c r="J109" s="355"/>
      <c r="K109" s="355"/>
      <c r="L109" s="355"/>
      <c r="M109" s="355"/>
      <c r="N109" s="355"/>
      <c r="O109" s="355"/>
      <c r="P109" s="355"/>
      <c r="Q109" s="355"/>
      <c r="R109" s="355"/>
      <c r="S109" s="355"/>
      <c r="T109" s="355"/>
      <c r="U109" s="355"/>
      <c r="V109" s="355"/>
      <c r="W109" s="355"/>
      <c r="X109" s="355"/>
      <c r="Y109" s="355"/>
      <c r="Z109" s="355"/>
      <c r="AA109" s="355"/>
      <c r="AB109" s="355"/>
      <c r="AC109" s="355"/>
      <c r="AD109" s="355"/>
      <c r="AE109" s="355"/>
      <c r="AF109" s="355"/>
      <c r="AG109" s="355"/>
      <c r="AH109" s="355"/>
      <c r="AI109" s="355"/>
      <c r="AJ109" s="355"/>
      <c r="AK109" s="327" t="s">
        <v>113</v>
      </c>
      <c r="AL109" s="327"/>
      <c r="AM109" s="327"/>
      <c r="AN109" s="327"/>
      <c r="AO109" s="327"/>
      <c r="AP109" s="327"/>
      <c r="AQ109" s="356" t="s">
        <v>33</v>
      </c>
      <c r="AR109" s="356"/>
      <c r="AS109" s="356"/>
      <c r="AT109" s="356"/>
      <c r="AU109" s="356"/>
      <c r="AV109" s="356"/>
      <c r="AW109" s="356"/>
      <c r="AX109" s="356"/>
      <c r="AY109" s="356"/>
      <c r="AZ109" s="356"/>
      <c r="BA109" s="356"/>
      <c r="BB109" s="356"/>
      <c r="BC109" s="65"/>
      <c r="BD109" s="357" t="s">
        <v>33</v>
      </c>
      <c r="BE109" s="357"/>
      <c r="BF109" s="357"/>
      <c r="BG109" s="357"/>
      <c r="BH109" s="357"/>
      <c r="BI109" s="357"/>
      <c r="BJ109" s="357"/>
      <c r="BK109" s="357"/>
      <c r="BL109" s="357"/>
      <c r="BM109" s="357"/>
      <c r="BN109" s="357"/>
      <c r="BO109" s="357"/>
      <c r="BP109" s="357"/>
      <c r="BQ109" s="357"/>
      <c r="BR109" s="357"/>
      <c r="BS109" s="357"/>
      <c r="BT109" s="357"/>
      <c r="BU109" s="357"/>
      <c r="BV109" s="103" t="s">
        <v>33</v>
      </c>
      <c r="BW109" s="103"/>
      <c r="BX109" s="103"/>
      <c r="BY109" s="103"/>
      <c r="BZ109" s="103"/>
      <c r="CA109" s="103"/>
      <c r="CB109" s="103"/>
      <c r="CC109" s="103"/>
      <c r="CD109" s="103"/>
      <c r="CE109" s="103"/>
      <c r="CF109" s="103"/>
      <c r="CG109" s="103"/>
      <c r="CH109" s="103"/>
      <c r="CI109" s="103">
        <f>CG19-CI48</f>
        <v>-50369940.94</v>
      </c>
      <c r="CJ109" s="103"/>
      <c r="CK109" s="103"/>
      <c r="CL109" s="103"/>
      <c r="CM109" s="103"/>
      <c r="CN109" s="103"/>
      <c r="CO109" s="103"/>
      <c r="CP109" s="103"/>
      <c r="CQ109" s="103"/>
      <c r="CR109" s="103"/>
      <c r="CS109" s="103"/>
      <c r="CT109" s="103"/>
      <c r="CU109" s="103"/>
      <c r="CV109" s="103"/>
      <c r="CW109" s="103"/>
      <c r="CX109" s="103"/>
      <c r="CY109" s="103" t="s">
        <v>48</v>
      </c>
      <c r="CZ109" s="103"/>
      <c r="DA109" s="103"/>
      <c r="DB109" s="103"/>
      <c r="DC109" s="103"/>
      <c r="DD109" s="103"/>
      <c r="DE109" s="103"/>
      <c r="DF109" s="103"/>
      <c r="DG109" s="103"/>
      <c r="DH109" s="103"/>
      <c r="DI109" s="103"/>
      <c r="DJ109" s="103"/>
      <c r="DK109" s="103"/>
      <c r="DL109" s="103" t="s">
        <v>48</v>
      </c>
      <c r="DM109" s="103"/>
      <c r="DN109" s="103"/>
      <c r="DO109" s="103"/>
      <c r="DP109" s="103"/>
      <c r="DQ109" s="103"/>
      <c r="DR109" s="103"/>
      <c r="DS109" s="103"/>
      <c r="DT109" s="103"/>
      <c r="DU109" s="103"/>
      <c r="DV109" s="103"/>
      <c r="DW109" s="103"/>
      <c r="DX109" s="103"/>
      <c r="DY109" s="103">
        <f t="shared" si="15"/>
        <v>-50369940.94</v>
      </c>
      <c r="DZ109" s="103"/>
      <c r="EA109" s="103"/>
      <c r="EB109" s="103"/>
      <c r="EC109" s="103"/>
      <c r="ED109" s="103"/>
      <c r="EE109" s="103"/>
      <c r="EF109" s="103"/>
      <c r="EG109" s="103"/>
      <c r="EH109" s="103"/>
      <c r="EI109" s="103"/>
      <c r="EJ109" s="103"/>
      <c r="EK109" s="103"/>
      <c r="EL109" s="103" t="s">
        <v>33</v>
      </c>
      <c r="EM109" s="103"/>
      <c r="EN109" s="103"/>
      <c r="EO109" s="103"/>
      <c r="EP109" s="103"/>
      <c r="EQ109" s="103"/>
      <c r="ER109" s="103"/>
      <c r="ES109" s="103"/>
      <c r="ET109" s="103"/>
      <c r="EU109" s="103"/>
      <c r="EV109" s="103"/>
      <c r="EW109" s="103"/>
      <c r="EX109" s="103"/>
      <c r="EY109" s="103" t="s">
        <v>33</v>
      </c>
      <c r="EZ109" s="103"/>
      <c r="FA109" s="103"/>
      <c r="FB109" s="103"/>
      <c r="FC109" s="103"/>
      <c r="FD109" s="103"/>
      <c r="FE109" s="103"/>
      <c r="FF109" s="103"/>
      <c r="FG109" s="103"/>
      <c r="FH109" s="103"/>
      <c r="FI109" s="103"/>
      <c r="FJ109" s="103"/>
      <c r="FK109" s="103"/>
      <c r="FL109" s="13"/>
      <c r="FM109" s="13"/>
      <c r="FN109" s="13"/>
      <c r="FO109" s="13"/>
      <c r="FP109" s="13"/>
      <c r="FQ109" s="13"/>
      <c r="FR109" s="13"/>
    </row>
    <row r="110" spans="1:174" ht="25.5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7"/>
      <c r="AL110" s="37"/>
      <c r="AM110" s="37"/>
      <c r="AN110" s="37"/>
      <c r="AO110" s="37"/>
      <c r="AP110" s="37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90"/>
      <c r="BC110" s="63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  <c r="EQ110" s="65"/>
      <c r="ER110" s="65"/>
      <c r="ES110" s="65"/>
      <c r="ET110" s="65"/>
      <c r="EU110" s="65"/>
      <c r="EV110" s="65"/>
      <c r="EW110" s="65"/>
      <c r="EX110" s="65"/>
      <c r="EY110" s="65"/>
      <c r="EZ110" s="65"/>
      <c r="FA110" s="65"/>
      <c r="FB110" s="65"/>
      <c r="FC110" s="65"/>
      <c r="FD110" s="65"/>
      <c r="FE110" s="65"/>
      <c r="FF110" s="65"/>
      <c r="FG110" s="65"/>
      <c r="FH110" s="65"/>
      <c r="FI110" s="65"/>
      <c r="FJ110" s="65"/>
      <c r="FK110" s="65"/>
      <c r="FL110" s="13"/>
      <c r="FM110" s="13"/>
      <c r="FN110" s="13"/>
      <c r="FO110" s="13"/>
      <c r="FP110" s="13"/>
      <c r="FQ110" s="13"/>
      <c r="FR110" s="13"/>
    </row>
    <row r="111" spans="1:174" ht="18" customHeight="1">
      <c r="A111" s="237" t="s">
        <v>31</v>
      </c>
      <c r="B111" s="237"/>
      <c r="C111" s="237"/>
      <c r="D111" s="237"/>
      <c r="E111" s="237"/>
      <c r="F111" s="237"/>
      <c r="G111" s="237"/>
      <c r="H111" s="237"/>
      <c r="I111" s="237"/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237"/>
      <c r="U111" s="237"/>
      <c r="V111" s="237"/>
      <c r="W111" s="237"/>
      <c r="X111" s="237"/>
      <c r="Y111" s="237"/>
      <c r="Z111" s="237"/>
      <c r="AA111" s="237"/>
      <c r="AB111" s="237"/>
      <c r="AC111" s="237"/>
      <c r="AD111" s="237"/>
      <c r="AE111" s="237"/>
      <c r="AF111" s="237"/>
      <c r="AG111" s="237"/>
      <c r="AH111" s="237"/>
      <c r="AI111" s="237"/>
      <c r="AJ111" s="237"/>
      <c r="AK111" s="237"/>
      <c r="AL111" s="237"/>
      <c r="AM111" s="237"/>
      <c r="AN111" s="237"/>
      <c r="AO111" s="237"/>
      <c r="AP111" s="237"/>
      <c r="AQ111" s="237"/>
      <c r="AR111" s="237"/>
      <c r="AS111" s="237"/>
      <c r="AT111" s="237"/>
      <c r="AU111" s="237"/>
      <c r="AV111" s="237"/>
      <c r="AW111" s="237"/>
      <c r="AX111" s="237"/>
      <c r="AY111" s="237"/>
      <c r="AZ111" s="237"/>
      <c r="BA111" s="237"/>
      <c r="BB111" s="237"/>
      <c r="BC111" s="237"/>
      <c r="BD111" s="237"/>
      <c r="BE111" s="237"/>
      <c r="BF111" s="237"/>
      <c r="BG111" s="237"/>
      <c r="BH111" s="237"/>
      <c r="BI111" s="237"/>
      <c r="BJ111" s="237"/>
      <c r="BK111" s="237"/>
      <c r="BL111" s="237"/>
      <c r="BM111" s="237"/>
      <c r="BN111" s="237"/>
      <c r="BO111" s="237"/>
      <c r="BP111" s="237"/>
      <c r="BQ111" s="237"/>
      <c r="BR111" s="237"/>
      <c r="BS111" s="237"/>
      <c r="BT111" s="237"/>
      <c r="BU111" s="237"/>
      <c r="BV111" s="237"/>
      <c r="BW111" s="237"/>
      <c r="BX111" s="237"/>
      <c r="BY111" s="237"/>
      <c r="BZ111" s="237"/>
      <c r="CA111" s="237"/>
      <c r="CB111" s="237"/>
      <c r="CC111" s="237"/>
      <c r="CD111" s="237"/>
      <c r="CE111" s="237"/>
      <c r="CF111" s="237"/>
      <c r="CG111" s="237"/>
      <c r="CH111" s="237"/>
      <c r="CI111" s="237"/>
      <c r="CJ111" s="237"/>
      <c r="CK111" s="237"/>
      <c r="CL111" s="237"/>
      <c r="CM111" s="237"/>
      <c r="CN111" s="237"/>
      <c r="CO111" s="237"/>
      <c r="CP111" s="237"/>
      <c r="CQ111" s="237"/>
      <c r="CR111" s="237"/>
      <c r="CS111" s="237"/>
      <c r="CT111" s="237"/>
      <c r="CU111" s="237"/>
      <c r="CV111" s="237"/>
      <c r="CW111" s="237"/>
      <c r="CX111" s="237"/>
      <c r="CY111" s="237"/>
      <c r="CZ111" s="237"/>
      <c r="DA111" s="237"/>
      <c r="DB111" s="237"/>
      <c r="DC111" s="237"/>
      <c r="DD111" s="237"/>
      <c r="DE111" s="237"/>
      <c r="DF111" s="237"/>
      <c r="DG111" s="237"/>
      <c r="DH111" s="237"/>
      <c r="DI111" s="237"/>
      <c r="DJ111" s="237"/>
      <c r="DK111" s="237"/>
      <c r="DL111" s="237"/>
      <c r="DM111" s="237"/>
      <c r="DN111" s="237"/>
      <c r="DO111" s="237"/>
      <c r="DP111" s="237"/>
      <c r="DQ111" s="237"/>
      <c r="DR111" s="237"/>
      <c r="DS111" s="237"/>
      <c r="DT111" s="237"/>
      <c r="DU111" s="237"/>
      <c r="DV111" s="237"/>
      <c r="DW111" s="237"/>
      <c r="DX111" s="237"/>
      <c r="DY111" s="237"/>
      <c r="DZ111" s="237"/>
      <c r="EA111" s="237"/>
      <c r="EB111" s="237"/>
      <c r="EC111" s="237"/>
      <c r="ED111" s="237"/>
      <c r="EE111" s="237"/>
      <c r="EF111" s="237"/>
      <c r="EG111" s="237"/>
      <c r="EH111" s="237"/>
      <c r="EI111" s="237"/>
      <c r="EJ111" s="237"/>
      <c r="EK111" s="237"/>
      <c r="EL111" s="237"/>
      <c r="EM111" s="237"/>
      <c r="EN111" s="237"/>
      <c r="EO111" s="237"/>
      <c r="EP111" s="237"/>
      <c r="EQ111" s="237"/>
      <c r="ER111" s="237"/>
      <c r="ES111" s="237"/>
      <c r="ET111" s="237"/>
      <c r="EU111" s="237"/>
      <c r="EV111" s="237"/>
      <c r="EW111" s="237"/>
      <c r="EX111" s="237"/>
      <c r="EY111" s="237"/>
      <c r="EZ111" s="237"/>
      <c r="FA111" s="237"/>
      <c r="FB111" s="237"/>
      <c r="FC111" s="237"/>
      <c r="FD111" s="237"/>
      <c r="FE111" s="237"/>
      <c r="FF111" s="237"/>
      <c r="FG111" s="237"/>
      <c r="FH111" s="237"/>
      <c r="FI111" s="237"/>
      <c r="FJ111" s="237"/>
      <c r="FK111" s="237"/>
      <c r="FL111" s="13"/>
      <c r="FM111" s="13"/>
      <c r="FN111" s="13"/>
      <c r="FO111" s="13"/>
      <c r="FP111" s="13"/>
      <c r="FQ111" s="13"/>
      <c r="FR111" s="13"/>
    </row>
    <row r="112" spans="1:174" ht="11.25" customHeight="1">
      <c r="A112" s="321" t="s">
        <v>7</v>
      </c>
      <c r="B112" s="322"/>
      <c r="C112" s="322"/>
      <c r="D112" s="322"/>
      <c r="E112" s="322"/>
      <c r="F112" s="322"/>
      <c r="G112" s="322"/>
      <c r="H112" s="322"/>
      <c r="I112" s="322"/>
      <c r="J112" s="322"/>
      <c r="K112" s="322"/>
      <c r="L112" s="322"/>
      <c r="M112" s="322"/>
      <c r="N112" s="322"/>
      <c r="O112" s="322"/>
      <c r="P112" s="322"/>
      <c r="Q112" s="322"/>
      <c r="R112" s="322"/>
      <c r="S112" s="322"/>
      <c r="T112" s="322"/>
      <c r="U112" s="322"/>
      <c r="V112" s="322"/>
      <c r="W112" s="322"/>
      <c r="X112" s="322"/>
      <c r="Y112" s="322"/>
      <c r="Z112" s="322"/>
      <c r="AA112" s="322"/>
      <c r="AB112" s="322"/>
      <c r="AC112" s="322"/>
      <c r="AD112" s="322"/>
      <c r="AE112" s="322"/>
      <c r="AF112" s="322"/>
      <c r="AG112" s="322"/>
      <c r="AH112" s="322"/>
      <c r="AI112" s="322"/>
      <c r="AJ112" s="322"/>
      <c r="AK112" s="322"/>
      <c r="AL112" s="322"/>
      <c r="AM112" s="322"/>
      <c r="AN112" s="322"/>
      <c r="AO112" s="323"/>
      <c r="AP112" s="321" t="s">
        <v>15</v>
      </c>
      <c r="AQ112" s="322"/>
      <c r="AR112" s="322"/>
      <c r="AS112" s="322"/>
      <c r="AT112" s="322"/>
      <c r="AU112" s="323"/>
      <c r="AV112" s="321" t="s">
        <v>53</v>
      </c>
      <c r="AW112" s="322"/>
      <c r="AX112" s="322"/>
      <c r="AY112" s="322"/>
      <c r="AZ112" s="322"/>
      <c r="BA112" s="322"/>
      <c r="BB112" s="322"/>
      <c r="BC112" s="322"/>
      <c r="BD112" s="322"/>
      <c r="BE112" s="322"/>
      <c r="BF112" s="322"/>
      <c r="BG112" s="322"/>
      <c r="BH112" s="322"/>
      <c r="BI112" s="322"/>
      <c r="BJ112" s="322"/>
      <c r="BK112" s="322"/>
      <c r="BL112" s="323"/>
      <c r="BM112" s="321" t="s">
        <v>56</v>
      </c>
      <c r="BN112" s="322"/>
      <c r="BO112" s="322"/>
      <c r="BP112" s="322"/>
      <c r="BQ112" s="322"/>
      <c r="BR112" s="322"/>
      <c r="BS112" s="322"/>
      <c r="BT112" s="322"/>
      <c r="BU112" s="322"/>
      <c r="BV112" s="322"/>
      <c r="BW112" s="322"/>
      <c r="BX112" s="322"/>
      <c r="BY112" s="322"/>
      <c r="BZ112" s="322"/>
      <c r="CA112" s="322"/>
      <c r="CB112" s="322"/>
      <c r="CC112" s="322"/>
      <c r="CD112" s="322"/>
      <c r="CE112" s="322"/>
      <c r="CF112" s="323"/>
      <c r="CG112" s="256" t="s">
        <v>16</v>
      </c>
      <c r="CH112" s="257"/>
      <c r="CI112" s="257"/>
      <c r="CJ112" s="257"/>
      <c r="CK112" s="257"/>
      <c r="CL112" s="257"/>
      <c r="CM112" s="257"/>
      <c r="CN112" s="257"/>
      <c r="CO112" s="257"/>
      <c r="CP112" s="257"/>
      <c r="CQ112" s="257"/>
      <c r="CR112" s="257"/>
      <c r="CS112" s="257"/>
      <c r="CT112" s="257"/>
      <c r="CU112" s="257"/>
      <c r="CV112" s="257"/>
      <c r="CW112" s="257"/>
      <c r="CX112" s="257"/>
      <c r="CY112" s="257"/>
      <c r="CZ112" s="257"/>
      <c r="DA112" s="257"/>
      <c r="DB112" s="257"/>
      <c r="DC112" s="257"/>
      <c r="DD112" s="257"/>
      <c r="DE112" s="257"/>
      <c r="DF112" s="257"/>
      <c r="DG112" s="257"/>
      <c r="DH112" s="257"/>
      <c r="DI112" s="257"/>
      <c r="DJ112" s="257"/>
      <c r="DK112" s="257"/>
      <c r="DL112" s="257"/>
      <c r="DM112" s="257"/>
      <c r="DN112" s="257"/>
      <c r="DO112" s="257"/>
      <c r="DP112" s="257"/>
      <c r="DQ112" s="257"/>
      <c r="DR112" s="257"/>
      <c r="DS112" s="257"/>
      <c r="DT112" s="257"/>
      <c r="DU112" s="257"/>
      <c r="DV112" s="257"/>
      <c r="DW112" s="257"/>
      <c r="DX112" s="257"/>
      <c r="DY112" s="257"/>
      <c r="DZ112" s="257"/>
      <c r="EA112" s="257"/>
      <c r="EB112" s="257"/>
      <c r="EC112" s="257"/>
      <c r="ED112" s="257"/>
      <c r="EE112" s="257"/>
      <c r="EF112" s="257"/>
      <c r="EG112" s="257"/>
      <c r="EH112" s="257"/>
      <c r="EI112" s="257"/>
      <c r="EJ112" s="257"/>
      <c r="EK112" s="257"/>
      <c r="EL112" s="257"/>
      <c r="EM112" s="257"/>
      <c r="EN112" s="257"/>
      <c r="EO112" s="257"/>
      <c r="EP112" s="257"/>
      <c r="EQ112" s="257"/>
      <c r="ER112" s="257"/>
      <c r="ES112" s="257"/>
      <c r="ET112" s="258"/>
      <c r="EU112" s="264" t="s">
        <v>20</v>
      </c>
      <c r="EV112" s="264"/>
      <c r="EW112" s="264"/>
      <c r="EX112" s="264"/>
      <c r="EY112" s="264"/>
      <c r="EZ112" s="264"/>
      <c r="FA112" s="264"/>
      <c r="FB112" s="264"/>
      <c r="FC112" s="264"/>
      <c r="FD112" s="264"/>
      <c r="FE112" s="264"/>
      <c r="FF112" s="264"/>
      <c r="FG112" s="264"/>
      <c r="FH112" s="264"/>
      <c r="FI112" s="264"/>
      <c r="FJ112" s="264"/>
      <c r="FK112" s="264"/>
      <c r="FL112" s="13"/>
      <c r="FM112" s="13"/>
      <c r="FN112" s="13"/>
      <c r="FO112" s="13"/>
      <c r="FP112" s="13"/>
      <c r="FQ112" s="13"/>
      <c r="FR112" s="13"/>
    </row>
    <row r="113" spans="1:174" ht="69.75" customHeight="1">
      <c r="A113" s="324"/>
      <c r="B113" s="325"/>
      <c r="C113" s="325"/>
      <c r="D113" s="325"/>
      <c r="E113" s="325"/>
      <c r="F113" s="325"/>
      <c r="G113" s="325"/>
      <c r="H113" s="325"/>
      <c r="I113" s="325"/>
      <c r="J113" s="325"/>
      <c r="K113" s="325"/>
      <c r="L113" s="325"/>
      <c r="M113" s="325"/>
      <c r="N113" s="325"/>
      <c r="O113" s="325"/>
      <c r="P113" s="325"/>
      <c r="Q113" s="325"/>
      <c r="R113" s="325"/>
      <c r="S113" s="325"/>
      <c r="T113" s="325"/>
      <c r="U113" s="325"/>
      <c r="V113" s="325"/>
      <c r="W113" s="325"/>
      <c r="X113" s="325"/>
      <c r="Y113" s="325"/>
      <c r="Z113" s="325"/>
      <c r="AA113" s="325"/>
      <c r="AB113" s="325"/>
      <c r="AC113" s="325"/>
      <c r="AD113" s="325"/>
      <c r="AE113" s="325"/>
      <c r="AF113" s="325"/>
      <c r="AG113" s="325"/>
      <c r="AH113" s="325"/>
      <c r="AI113" s="325"/>
      <c r="AJ113" s="325"/>
      <c r="AK113" s="325"/>
      <c r="AL113" s="325"/>
      <c r="AM113" s="325"/>
      <c r="AN113" s="325"/>
      <c r="AO113" s="326"/>
      <c r="AP113" s="324"/>
      <c r="AQ113" s="325"/>
      <c r="AR113" s="325"/>
      <c r="AS113" s="325"/>
      <c r="AT113" s="325"/>
      <c r="AU113" s="326"/>
      <c r="AV113" s="324"/>
      <c r="AW113" s="325"/>
      <c r="AX113" s="325"/>
      <c r="AY113" s="325"/>
      <c r="AZ113" s="325"/>
      <c r="BA113" s="325"/>
      <c r="BB113" s="325"/>
      <c r="BC113" s="325"/>
      <c r="BD113" s="325"/>
      <c r="BE113" s="325"/>
      <c r="BF113" s="325"/>
      <c r="BG113" s="325"/>
      <c r="BH113" s="325"/>
      <c r="BI113" s="325"/>
      <c r="BJ113" s="325"/>
      <c r="BK113" s="325"/>
      <c r="BL113" s="326"/>
      <c r="BM113" s="324"/>
      <c r="BN113" s="325"/>
      <c r="BO113" s="325"/>
      <c r="BP113" s="325"/>
      <c r="BQ113" s="325"/>
      <c r="BR113" s="325"/>
      <c r="BS113" s="325"/>
      <c r="BT113" s="325"/>
      <c r="BU113" s="325"/>
      <c r="BV113" s="325"/>
      <c r="BW113" s="325"/>
      <c r="BX113" s="325"/>
      <c r="BY113" s="325"/>
      <c r="BZ113" s="325"/>
      <c r="CA113" s="325"/>
      <c r="CB113" s="325"/>
      <c r="CC113" s="325"/>
      <c r="CD113" s="325"/>
      <c r="CE113" s="325"/>
      <c r="CF113" s="326"/>
      <c r="CG113" s="257" t="s">
        <v>57</v>
      </c>
      <c r="CH113" s="257"/>
      <c r="CI113" s="257"/>
      <c r="CJ113" s="257"/>
      <c r="CK113" s="257"/>
      <c r="CL113" s="257"/>
      <c r="CM113" s="257"/>
      <c r="CN113" s="257"/>
      <c r="CO113" s="257"/>
      <c r="CP113" s="257"/>
      <c r="CQ113" s="257"/>
      <c r="CR113" s="257"/>
      <c r="CS113" s="257"/>
      <c r="CT113" s="257"/>
      <c r="CU113" s="257"/>
      <c r="CV113" s="257"/>
      <c r="CW113" s="258"/>
      <c r="CX113" s="256" t="s">
        <v>17</v>
      </c>
      <c r="CY113" s="257"/>
      <c r="CZ113" s="257"/>
      <c r="DA113" s="257"/>
      <c r="DB113" s="257"/>
      <c r="DC113" s="257"/>
      <c r="DD113" s="257"/>
      <c r="DE113" s="257"/>
      <c r="DF113" s="257"/>
      <c r="DG113" s="257"/>
      <c r="DH113" s="257"/>
      <c r="DI113" s="257"/>
      <c r="DJ113" s="257"/>
      <c r="DK113" s="257"/>
      <c r="DL113" s="257"/>
      <c r="DM113" s="257"/>
      <c r="DN113" s="258"/>
      <c r="DO113" s="256" t="s">
        <v>18</v>
      </c>
      <c r="DP113" s="257"/>
      <c r="DQ113" s="257"/>
      <c r="DR113" s="257"/>
      <c r="DS113" s="257"/>
      <c r="DT113" s="257"/>
      <c r="DU113" s="257"/>
      <c r="DV113" s="257"/>
      <c r="DW113" s="257"/>
      <c r="DX113" s="257"/>
      <c r="DY113" s="257"/>
      <c r="DZ113" s="257"/>
      <c r="EA113" s="257"/>
      <c r="EB113" s="257"/>
      <c r="EC113" s="257"/>
      <c r="ED113" s="257"/>
      <c r="EE113" s="258"/>
      <c r="EF113" s="256" t="s">
        <v>19</v>
      </c>
      <c r="EG113" s="257"/>
      <c r="EH113" s="257"/>
      <c r="EI113" s="257"/>
      <c r="EJ113" s="257"/>
      <c r="EK113" s="257"/>
      <c r="EL113" s="257"/>
      <c r="EM113" s="257"/>
      <c r="EN113" s="257"/>
      <c r="EO113" s="257"/>
      <c r="EP113" s="257"/>
      <c r="EQ113" s="257"/>
      <c r="ER113" s="257"/>
      <c r="ES113" s="257"/>
      <c r="ET113" s="258"/>
      <c r="EU113" s="264"/>
      <c r="EV113" s="264"/>
      <c r="EW113" s="264"/>
      <c r="EX113" s="264"/>
      <c r="EY113" s="264"/>
      <c r="EZ113" s="264"/>
      <c r="FA113" s="264"/>
      <c r="FB113" s="264"/>
      <c r="FC113" s="264"/>
      <c r="FD113" s="264"/>
      <c r="FE113" s="264"/>
      <c r="FF113" s="264"/>
      <c r="FG113" s="264"/>
      <c r="FH113" s="264"/>
      <c r="FI113" s="264"/>
      <c r="FJ113" s="264"/>
      <c r="FK113" s="264"/>
      <c r="FL113" s="13"/>
      <c r="FM113" s="13"/>
      <c r="FN113" s="13"/>
      <c r="FO113" s="13"/>
      <c r="FP113" s="13"/>
      <c r="FQ113" s="13"/>
      <c r="FR113" s="13"/>
    </row>
    <row r="114" spans="1:174" ht="12" thickBot="1">
      <c r="A114" s="138">
        <v>1</v>
      </c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40"/>
      <c r="AP114" s="138">
        <v>2</v>
      </c>
      <c r="AQ114" s="139"/>
      <c r="AR114" s="139"/>
      <c r="AS114" s="139"/>
      <c r="AT114" s="139"/>
      <c r="AU114" s="140"/>
      <c r="AV114" s="138">
        <v>3</v>
      </c>
      <c r="AW114" s="139"/>
      <c r="AX114" s="139"/>
      <c r="AY114" s="139"/>
      <c r="AZ114" s="139"/>
      <c r="BA114" s="139"/>
      <c r="BB114" s="139"/>
      <c r="BC114" s="139"/>
      <c r="BD114" s="139"/>
      <c r="BE114" s="139"/>
      <c r="BF114" s="139"/>
      <c r="BG114" s="139"/>
      <c r="BH114" s="139"/>
      <c r="BI114" s="139"/>
      <c r="BJ114" s="139"/>
      <c r="BK114" s="139"/>
      <c r="BL114" s="140"/>
      <c r="BM114" s="138">
        <v>4</v>
      </c>
      <c r="BN114" s="139"/>
      <c r="BO114" s="139"/>
      <c r="BP114" s="139"/>
      <c r="BQ114" s="139"/>
      <c r="BR114" s="139"/>
      <c r="BS114" s="139"/>
      <c r="BT114" s="139"/>
      <c r="BU114" s="139"/>
      <c r="BV114" s="139"/>
      <c r="BW114" s="139"/>
      <c r="BX114" s="139"/>
      <c r="BY114" s="139"/>
      <c r="BZ114" s="139"/>
      <c r="CA114" s="139"/>
      <c r="CB114" s="139"/>
      <c r="CC114" s="139"/>
      <c r="CD114" s="139"/>
      <c r="CE114" s="139"/>
      <c r="CF114" s="140"/>
      <c r="CG114" s="138">
        <v>5</v>
      </c>
      <c r="CH114" s="139"/>
      <c r="CI114" s="139"/>
      <c r="CJ114" s="139"/>
      <c r="CK114" s="139"/>
      <c r="CL114" s="139"/>
      <c r="CM114" s="139"/>
      <c r="CN114" s="139"/>
      <c r="CO114" s="139"/>
      <c r="CP114" s="139"/>
      <c r="CQ114" s="139"/>
      <c r="CR114" s="139"/>
      <c r="CS114" s="139"/>
      <c r="CT114" s="139"/>
      <c r="CU114" s="139"/>
      <c r="CV114" s="139"/>
      <c r="CW114" s="140"/>
      <c r="CX114" s="138">
        <v>6</v>
      </c>
      <c r="CY114" s="139"/>
      <c r="CZ114" s="139"/>
      <c r="DA114" s="139"/>
      <c r="DB114" s="139"/>
      <c r="DC114" s="139"/>
      <c r="DD114" s="139"/>
      <c r="DE114" s="139"/>
      <c r="DF114" s="139"/>
      <c r="DG114" s="139"/>
      <c r="DH114" s="139"/>
      <c r="DI114" s="139"/>
      <c r="DJ114" s="139"/>
      <c r="DK114" s="139"/>
      <c r="DL114" s="139"/>
      <c r="DM114" s="139"/>
      <c r="DN114" s="140"/>
      <c r="DO114" s="138">
        <v>7</v>
      </c>
      <c r="DP114" s="139"/>
      <c r="DQ114" s="139"/>
      <c r="DR114" s="139"/>
      <c r="DS114" s="139"/>
      <c r="DT114" s="139"/>
      <c r="DU114" s="139"/>
      <c r="DV114" s="139"/>
      <c r="DW114" s="139"/>
      <c r="DX114" s="139"/>
      <c r="DY114" s="139"/>
      <c r="DZ114" s="139"/>
      <c r="EA114" s="139"/>
      <c r="EB114" s="139"/>
      <c r="EC114" s="139"/>
      <c r="ED114" s="139"/>
      <c r="EE114" s="140"/>
      <c r="EF114" s="138">
        <v>8</v>
      </c>
      <c r="EG114" s="139"/>
      <c r="EH114" s="139"/>
      <c r="EI114" s="139"/>
      <c r="EJ114" s="139"/>
      <c r="EK114" s="139"/>
      <c r="EL114" s="139"/>
      <c r="EM114" s="139"/>
      <c r="EN114" s="139"/>
      <c r="EO114" s="139"/>
      <c r="EP114" s="139"/>
      <c r="EQ114" s="139"/>
      <c r="ER114" s="139"/>
      <c r="ES114" s="139"/>
      <c r="ET114" s="140"/>
      <c r="EU114" s="262">
        <v>9</v>
      </c>
      <c r="EV114" s="262"/>
      <c r="EW114" s="262"/>
      <c r="EX114" s="262"/>
      <c r="EY114" s="262"/>
      <c r="EZ114" s="262"/>
      <c r="FA114" s="262"/>
      <c r="FB114" s="262"/>
      <c r="FC114" s="262"/>
      <c r="FD114" s="262"/>
      <c r="FE114" s="262"/>
      <c r="FF114" s="262"/>
      <c r="FG114" s="262"/>
      <c r="FH114" s="262"/>
      <c r="FI114" s="262"/>
      <c r="FJ114" s="262"/>
      <c r="FK114" s="262"/>
      <c r="FL114" s="13"/>
      <c r="FM114" s="13"/>
      <c r="FN114" s="13"/>
      <c r="FO114" s="13"/>
      <c r="FP114" s="13"/>
      <c r="FQ114" s="13"/>
      <c r="FR114" s="13"/>
    </row>
    <row r="115" spans="1:174" ht="23.25" customHeight="1">
      <c r="A115" s="293" t="s">
        <v>21</v>
      </c>
      <c r="B115" s="294"/>
      <c r="C115" s="294"/>
      <c r="D115" s="294"/>
      <c r="E115" s="294"/>
      <c r="F115" s="294"/>
      <c r="G115" s="294"/>
      <c r="H115" s="294"/>
      <c r="I115" s="294"/>
      <c r="J115" s="294"/>
      <c r="K115" s="294"/>
      <c r="L115" s="294"/>
      <c r="M115" s="294"/>
      <c r="N115" s="294"/>
      <c r="O115" s="294"/>
      <c r="P115" s="294"/>
      <c r="Q115" s="294"/>
      <c r="R115" s="294"/>
      <c r="S115" s="294"/>
      <c r="T115" s="294"/>
      <c r="U115" s="294"/>
      <c r="V115" s="294"/>
      <c r="W115" s="294"/>
      <c r="X115" s="294"/>
      <c r="Y115" s="294"/>
      <c r="Z115" s="294"/>
      <c r="AA115" s="294"/>
      <c r="AB115" s="294"/>
      <c r="AC115" s="294"/>
      <c r="AD115" s="294"/>
      <c r="AE115" s="294"/>
      <c r="AF115" s="294"/>
      <c r="AG115" s="294"/>
      <c r="AH115" s="294"/>
      <c r="AI115" s="294"/>
      <c r="AJ115" s="294"/>
      <c r="AK115" s="294"/>
      <c r="AL115" s="294"/>
      <c r="AM115" s="294"/>
      <c r="AN115" s="294"/>
      <c r="AO115" s="294"/>
      <c r="AP115" s="50" t="s">
        <v>24</v>
      </c>
      <c r="AQ115" s="329" t="s">
        <v>24</v>
      </c>
      <c r="AR115" s="330"/>
      <c r="AS115" s="330"/>
      <c r="AT115" s="330"/>
      <c r="AU115" s="331"/>
      <c r="AV115" s="328" t="s">
        <v>33</v>
      </c>
      <c r="AW115" s="328"/>
      <c r="AX115" s="328"/>
      <c r="AY115" s="328"/>
      <c r="AZ115" s="328"/>
      <c r="BA115" s="328"/>
      <c r="BB115" s="328"/>
      <c r="BC115" s="328"/>
      <c r="BD115" s="328"/>
      <c r="BE115" s="328"/>
      <c r="BF115" s="329"/>
      <c r="BG115" s="330"/>
      <c r="BH115" s="330"/>
      <c r="BI115" s="330"/>
      <c r="BJ115" s="330"/>
      <c r="BK115" s="330"/>
      <c r="BL115" s="331"/>
      <c r="BM115" s="111">
        <f>BM126</f>
        <v>112040703</v>
      </c>
      <c r="BN115" s="111"/>
      <c r="BO115" s="111"/>
      <c r="BP115" s="111"/>
      <c r="BQ115" s="111"/>
      <c r="BR115" s="111"/>
      <c r="BS115" s="111"/>
      <c r="BT115" s="111"/>
      <c r="BU115" s="111"/>
      <c r="BV115" s="111"/>
      <c r="BW115" s="111"/>
      <c r="BX115" s="111"/>
      <c r="BY115" s="111"/>
      <c r="BZ115" s="111"/>
      <c r="CA115" s="111"/>
      <c r="CB115" s="111"/>
      <c r="CC115" s="111"/>
      <c r="CD115" s="111"/>
      <c r="CE115" s="111"/>
      <c r="CF115" s="111"/>
      <c r="CG115" s="111">
        <f>SUM(CG129)</f>
        <v>50369940.94</v>
      </c>
      <c r="CH115" s="111"/>
      <c r="CI115" s="111"/>
      <c r="CJ115" s="111"/>
      <c r="CK115" s="111"/>
      <c r="CL115" s="111"/>
      <c r="CM115" s="111"/>
      <c r="CN115" s="111"/>
      <c r="CO115" s="111"/>
      <c r="CP115" s="111"/>
      <c r="CQ115" s="111"/>
      <c r="CR115" s="111"/>
      <c r="CS115" s="111"/>
      <c r="CT115" s="111"/>
      <c r="CU115" s="111"/>
      <c r="CV115" s="111"/>
      <c r="CW115" s="111"/>
      <c r="CX115" s="111" t="s">
        <v>48</v>
      </c>
      <c r="CY115" s="111"/>
      <c r="CZ115" s="111"/>
      <c r="DA115" s="111"/>
      <c r="DB115" s="111"/>
      <c r="DC115" s="111"/>
      <c r="DD115" s="111"/>
      <c r="DE115" s="111"/>
      <c r="DF115" s="111"/>
      <c r="DG115" s="111"/>
      <c r="DH115" s="111"/>
      <c r="DI115" s="111"/>
      <c r="DJ115" s="111"/>
      <c r="DK115" s="111"/>
      <c r="DL115" s="111"/>
      <c r="DM115" s="111"/>
      <c r="DN115" s="111"/>
      <c r="DO115" s="111" t="s">
        <v>48</v>
      </c>
      <c r="DP115" s="111"/>
      <c r="DQ115" s="111"/>
      <c r="DR115" s="111"/>
      <c r="DS115" s="111"/>
      <c r="DT115" s="111"/>
      <c r="DU115" s="111"/>
      <c r="DV115" s="111"/>
      <c r="DW115" s="111"/>
      <c r="DX115" s="111"/>
      <c r="DY115" s="111"/>
      <c r="DZ115" s="111"/>
      <c r="EA115" s="111"/>
      <c r="EB115" s="111"/>
      <c r="EC115" s="111"/>
      <c r="ED115" s="111"/>
      <c r="EE115" s="111"/>
      <c r="EF115" s="111">
        <f>SUM(CG115)</f>
        <v>50369940.94</v>
      </c>
      <c r="EG115" s="111"/>
      <c r="EH115" s="111"/>
      <c r="EI115" s="111"/>
      <c r="EJ115" s="111"/>
      <c r="EK115" s="111"/>
      <c r="EL115" s="111"/>
      <c r="EM115" s="111"/>
      <c r="EN115" s="111"/>
      <c r="EO115" s="111"/>
      <c r="EP115" s="111"/>
      <c r="EQ115" s="111"/>
      <c r="ER115" s="111"/>
      <c r="ES115" s="111"/>
      <c r="ET115" s="111"/>
      <c r="EU115" s="111">
        <f>BM115-EF115</f>
        <v>61670762.06</v>
      </c>
      <c r="EV115" s="111"/>
      <c r="EW115" s="111"/>
      <c r="EX115" s="111"/>
      <c r="EY115" s="111"/>
      <c r="EZ115" s="111"/>
      <c r="FA115" s="111"/>
      <c r="FB115" s="111"/>
      <c r="FC115" s="111"/>
      <c r="FD115" s="111"/>
      <c r="FE115" s="111"/>
      <c r="FF115" s="111"/>
      <c r="FG115" s="111"/>
      <c r="FH115" s="111"/>
      <c r="FI115" s="111"/>
      <c r="FJ115" s="111"/>
      <c r="FK115" s="263"/>
      <c r="FL115" s="13"/>
      <c r="FM115" s="13"/>
      <c r="FN115" s="13"/>
      <c r="FO115" s="13"/>
      <c r="FP115" s="13"/>
      <c r="FQ115" s="13"/>
      <c r="FR115" s="13"/>
    </row>
    <row r="116" spans="1:174" ht="12.75" customHeight="1">
      <c r="A116" s="295" t="s">
        <v>14</v>
      </c>
      <c r="B116" s="296"/>
      <c r="C116" s="296"/>
      <c r="D116" s="296"/>
      <c r="E116" s="296"/>
      <c r="F116" s="296"/>
      <c r="G116" s="296"/>
      <c r="H116" s="296"/>
      <c r="I116" s="296"/>
      <c r="J116" s="296"/>
      <c r="K116" s="296"/>
      <c r="L116" s="296"/>
      <c r="M116" s="296"/>
      <c r="N116" s="296"/>
      <c r="O116" s="296"/>
      <c r="P116" s="296"/>
      <c r="Q116" s="296"/>
      <c r="R116" s="296"/>
      <c r="S116" s="296"/>
      <c r="T116" s="296"/>
      <c r="U116" s="296"/>
      <c r="V116" s="296"/>
      <c r="W116" s="296"/>
      <c r="X116" s="296"/>
      <c r="Y116" s="296"/>
      <c r="Z116" s="296"/>
      <c r="AA116" s="296"/>
      <c r="AB116" s="296"/>
      <c r="AC116" s="296"/>
      <c r="AD116" s="296"/>
      <c r="AE116" s="296"/>
      <c r="AF116" s="296"/>
      <c r="AG116" s="296"/>
      <c r="AH116" s="296"/>
      <c r="AI116" s="296"/>
      <c r="AJ116" s="296"/>
      <c r="AK116" s="296"/>
      <c r="AL116" s="296"/>
      <c r="AM116" s="296"/>
      <c r="AN116" s="296"/>
      <c r="AO116" s="296"/>
      <c r="AP116" s="51"/>
      <c r="AQ116" s="288"/>
      <c r="AR116" s="289"/>
      <c r="AS116" s="289"/>
      <c r="AT116" s="289"/>
      <c r="AU116" s="289"/>
      <c r="AV116" s="288"/>
      <c r="AW116" s="289"/>
      <c r="AX116" s="289"/>
      <c r="AY116" s="289"/>
      <c r="AZ116" s="289"/>
      <c r="BA116" s="289"/>
      <c r="BB116" s="289"/>
      <c r="BC116" s="289"/>
      <c r="BD116" s="289"/>
      <c r="BE116" s="289"/>
      <c r="BF116" s="289"/>
      <c r="BG116" s="289"/>
      <c r="BH116" s="289"/>
      <c r="BI116" s="289"/>
      <c r="BJ116" s="289"/>
      <c r="BK116" s="289"/>
      <c r="BL116" s="289"/>
      <c r="BM116" s="109"/>
      <c r="BN116" s="110"/>
      <c r="BO116" s="110"/>
      <c r="BP116" s="110"/>
      <c r="BQ116" s="110"/>
      <c r="BR116" s="110"/>
      <c r="BS116" s="110"/>
      <c r="BT116" s="110"/>
      <c r="BU116" s="110"/>
      <c r="BV116" s="110"/>
      <c r="BW116" s="110"/>
      <c r="BX116" s="110"/>
      <c r="BY116" s="110"/>
      <c r="BZ116" s="110"/>
      <c r="CA116" s="110"/>
      <c r="CB116" s="110"/>
      <c r="CC116" s="110"/>
      <c r="CD116" s="110"/>
      <c r="CE116" s="110"/>
      <c r="CF116" s="110"/>
      <c r="CG116" s="109"/>
      <c r="CH116" s="110"/>
      <c r="CI116" s="110"/>
      <c r="CJ116" s="110"/>
      <c r="CK116" s="110"/>
      <c r="CL116" s="110"/>
      <c r="CM116" s="110"/>
      <c r="CN116" s="110"/>
      <c r="CO116" s="110"/>
      <c r="CP116" s="110"/>
      <c r="CQ116" s="110"/>
      <c r="CR116" s="110"/>
      <c r="CS116" s="110"/>
      <c r="CT116" s="110"/>
      <c r="CU116" s="110"/>
      <c r="CV116" s="110"/>
      <c r="CW116" s="110"/>
      <c r="CX116" s="109"/>
      <c r="CY116" s="110"/>
      <c r="CZ116" s="110"/>
      <c r="DA116" s="110"/>
      <c r="DB116" s="110"/>
      <c r="DC116" s="110"/>
      <c r="DD116" s="110"/>
      <c r="DE116" s="110"/>
      <c r="DF116" s="110"/>
      <c r="DG116" s="110"/>
      <c r="DH116" s="110"/>
      <c r="DI116" s="110"/>
      <c r="DJ116" s="110"/>
      <c r="DK116" s="110"/>
      <c r="DL116" s="110"/>
      <c r="DM116" s="110"/>
      <c r="DN116" s="110"/>
      <c r="DO116" s="109"/>
      <c r="DP116" s="110"/>
      <c r="DQ116" s="110"/>
      <c r="DR116" s="110"/>
      <c r="DS116" s="110"/>
      <c r="DT116" s="110"/>
      <c r="DU116" s="110"/>
      <c r="DV116" s="110"/>
      <c r="DW116" s="110"/>
      <c r="DX116" s="110"/>
      <c r="DY116" s="110"/>
      <c r="DZ116" s="110"/>
      <c r="EA116" s="110"/>
      <c r="EB116" s="110"/>
      <c r="EC116" s="110"/>
      <c r="ED116" s="110"/>
      <c r="EE116" s="110"/>
      <c r="EF116" s="259"/>
      <c r="EG116" s="260"/>
      <c r="EH116" s="260"/>
      <c r="EI116" s="260"/>
      <c r="EJ116" s="260"/>
      <c r="EK116" s="260"/>
      <c r="EL116" s="260"/>
      <c r="EM116" s="260"/>
      <c r="EN116" s="260"/>
      <c r="EO116" s="260"/>
      <c r="EP116" s="260"/>
      <c r="EQ116" s="260"/>
      <c r="ER116" s="260"/>
      <c r="ES116" s="260"/>
      <c r="ET116" s="260"/>
      <c r="EU116" s="259"/>
      <c r="EV116" s="260"/>
      <c r="EW116" s="260"/>
      <c r="EX116" s="260"/>
      <c r="EY116" s="260"/>
      <c r="EZ116" s="260"/>
      <c r="FA116" s="260"/>
      <c r="FB116" s="260"/>
      <c r="FC116" s="260"/>
      <c r="FD116" s="260"/>
      <c r="FE116" s="260"/>
      <c r="FF116" s="260"/>
      <c r="FG116" s="260"/>
      <c r="FH116" s="260"/>
      <c r="FI116" s="260"/>
      <c r="FJ116" s="260"/>
      <c r="FK116" s="261"/>
      <c r="FL116" s="13"/>
      <c r="FM116" s="13"/>
      <c r="FN116" s="13"/>
      <c r="FO116" s="13"/>
      <c r="FP116" s="13"/>
      <c r="FQ116" s="13"/>
      <c r="FR116" s="13"/>
    </row>
    <row r="117" spans="1:174" ht="24" customHeight="1">
      <c r="A117" s="301" t="s">
        <v>26</v>
      </c>
      <c r="B117" s="302"/>
      <c r="C117" s="302"/>
      <c r="D117" s="302"/>
      <c r="E117" s="302"/>
      <c r="F117" s="302"/>
      <c r="G117" s="302"/>
      <c r="H117" s="302"/>
      <c r="I117" s="302"/>
      <c r="J117" s="302"/>
      <c r="K117" s="302"/>
      <c r="L117" s="302"/>
      <c r="M117" s="302"/>
      <c r="N117" s="302"/>
      <c r="O117" s="302"/>
      <c r="P117" s="302"/>
      <c r="Q117" s="302"/>
      <c r="R117" s="302"/>
      <c r="S117" s="302"/>
      <c r="T117" s="302"/>
      <c r="U117" s="302"/>
      <c r="V117" s="302"/>
      <c r="W117" s="302"/>
      <c r="X117" s="302"/>
      <c r="Y117" s="302"/>
      <c r="Z117" s="302"/>
      <c r="AA117" s="302"/>
      <c r="AB117" s="302"/>
      <c r="AC117" s="302"/>
      <c r="AD117" s="302"/>
      <c r="AE117" s="302"/>
      <c r="AF117" s="302"/>
      <c r="AG117" s="302"/>
      <c r="AH117" s="302"/>
      <c r="AI117" s="302"/>
      <c r="AJ117" s="302"/>
      <c r="AK117" s="302"/>
      <c r="AL117" s="302"/>
      <c r="AM117" s="302"/>
      <c r="AN117" s="302"/>
      <c r="AO117" s="302"/>
      <c r="AP117" s="51" t="s">
        <v>25</v>
      </c>
      <c r="AQ117" s="290" t="s">
        <v>25</v>
      </c>
      <c r="AR117" s="317"/>
      <c r="AS117" s="317"/>
      <c r="AT117" s="317"/>
      <c r="AU117" s="318"/>
      <c r="AV117" s="290" t="s">
        <v>33</v>
      </c>
      <c r="AW117" s="291"/>
      <c r="AX117" s="291"/>
      <c r="AY117" s="291"/>
      <c r="AZ117" s="291"/>
      <c r="BA117" s="291"/>
      <c r="BB117" s="291"/>
      <c r="BC117" s="291"/>
      <c r="BD117" s="291"/>
      <c r="BE117" s="291"/>
      <c r="BF117" s="291"/>
      <c r="BG117" s="291"/>
      <c r="BH117" s="291"/>
      <c r="BI117" s="291"/>
      <c r="BJ117" s="291"/>
      <c r="BK117" s="291"/>
      <c r="BL117" s="292"/>
      <c r="BM117" s="271">
        <f>BM126</f>
        <v>112040703</v>
      </c>
      <c r="BN117" s="271"/>
      <c r="BO117" s="271"/>
      <c r="BP117" s="271"/>
      <c r="BQ117" s="271"/>
      <c r="BR117" s="271"/>
      <c r="BS117" s="271"/>
      <c r="BT117" s="271"/>
      <c r="BU117" s="271"/>
      <c r="BV117" s="271"/>
      <c r="BW117" s="271"/>
      <c r="BX117" s="271"/>
      <c r="BY117" s="271"/>
      <c r="BZ117" s="271"/>
      <c r="CA117" s="271"/>
      <c r="CB117" s="271"/>
      <c r="CC117" s="271"/>
      <c r="CD117" s="271"/>
      <c r="CE117" s="271"/>
      <c r="CF117" s="271"/>
      <c r="CG117" s="271">
        <f>CG115</f>
        <v>50369940.94</v>
      </c>
      <c r="CH117" s="271"/>
      <c r="CI117" s="271"/>
      <c r="CJ117" s="271"/>
      <c r="CK117" s="271"/>
      <c r="CL117" s="271"/>
      <c r="CM117" s="271"/>
      <c r="CN117" s="271"/>
      <c r="CO117" s="271"/>
      <c r="CP117" s="271"/>
      <c r="CQ117" s="271"/>
      <c r="CR117" s="271"/>
      <c r="CS117" s="271"/>
      <c r="CT117" s="271"/>
      <c r="CU117" s="271"/>
      <c r="CV117" s="271"/>
      <c r="CW117" s="271"/>
      <c r="CX117" s="108" t="s">
        <v>48</v>
      </c>
      <c r="CY117" s="108"/>
      <c r="CZ117" s="108"/>
      <c r="DA117" s="108"/>
      <c r="DB117" s="108"/>
      <c r="DC117" s="108"/>
      <c r="DD117" s="108"/>
      <c r="DE117" s="108"/>
      <c r="DF117" s="108"/>
      <c r="DG117" s="108"/>
      <c r="DH117" s="108"/>
      <c r="DI117" s="108"/>
      <c r="DJ117" s="108"/>
      <c r="DK117" s="108"/>
      <c r="DL117" s="108"/>
      <c r="DM117" s="108"/>
      <c r="DN117" s="108"/>
      <c r="DO117" s="108" t="s">
        <v>48</v>
      </c>
      <c r="DP117" s="108"/>
      <c r="DQ117" s="108"/>
      <c r="DR117" s="108"/>
      <c r="DS117" s="108"/>
      <c r="DT117" s="108"/>
      <c r="DU117" s="108"/>
      <c r="DV117" s="108"/>
      <c r="DW117" s="108"/>
      <c r="DX117" s="108"/>
      <c r="DY117" s="108"/>
      <c r="DZ117" s="108"/>
      <c r="EA117" s="108"/>
      <c r="EB117" s="108"/>
      <c r="EC117" s="108"/>
      <c r="ED117" s="108"/>
      <c r="EE117" s="108"/>
      <c r="EF117" s="271">
        <f>EF115</f>
        <v>50369940.94</v>
      </c>
      <c r="EG117" s="271"/>
      <c r="EH117" s="271"/>
      <c r="EI117" s="271"/>
      <c r="EJ117" s="271"/>
      <c r="EK117" s="271"/>
      <c r="EL117" s="271"/>
      <c r="EM117" s="271"/>
      <c r="EN117" s="271"/>
      <c r="EO117" s="271"/>
      <c r="EP117" s="271"/>
      <c r="EQ117" s="271"/>
      <c r="ER117" s="271"/>
      <c r="ES117" s="271"/>
      <c r="ET117" s="271"/>
      <c r="EU117" s="271">
        <f>EU115</f>
        <v>61670762.06</v>
      </c>
      <c r="EV117" s="271"/>
      <c r="EW117" s="271"/>
      <c r="EX117" s="271"/>
      <c r="EY117" s="271"/>
      <c r="EZ117" s="271"/>
      <c r="FA117" s="271"/>
      <c r="FB117" s="271"/>
      <c r="FC117" s="271"/>
      <c r="FD117" s="271"/>
      <c r="FE117" s="271"/>
      <c r="FF117" s="271"/>
      <c r="FG117" s="271"/>
      <c r="FH117" s="271"/>
      <c r="FI117" s="271"/>
      <c r="FJ117" s="271"/>
      <c r="FK117" s="272"/>
      <c r="FL117" s="13"/>
      <c r="FM117" s="13"/>
      <c r="FN117" s="13"/>
      <c r="FO117" s="13"/>
      <c r="FP117" s="13"/>
      <c r="FQ117" s="13"/>
      <c r="FR117" s="13"/>
    </row>
    <row r="118" spans="1:167" ht="12.75" customHeight="1">
      <c r="A118" s="295" t="s">
        <v>27</v>
      </c>
      <c r="B118" s="296"/>
      <c r="C118" s="296"/>
      <c r="D118" s="296"/>
      <c r="E118" s="296"/>
      <c r="F118" s="296"/>
      <c r="G118" s="296"/>
      <c r="H118" s="296"/>
      <c r="I118" s="296"/>
      <c r="J118" s="296"/>
      <c r="K118" s="296"/>
      <c r="L118" s="296"/>
      <c r="M118" s="296"/>
      <c r="N118" s="296"/>
      <c r="O118" s="296"/>
      <c r="P118" s="296"/>
      <c r="Q118" s="296"/>
      <c r="R118" s="296"/>
      <c r="S118" s="296"/>
      <c r="T118" s="296"/>
      <c r="U118" s="296"/>
      <c r="V118" s="296"/>
      <c r="W118" s="296"/>
      <c r="X118" s="296"/>
      <c r="Y118" s="296"/>
      <c r="Z118" s="296"/>
      <c r="AA118" s="296"/>
      <c r="AB118" s="296"/>
      <c r="AC118" s="296"/>
      <c r="AD118" s="296"/>
      <c r="AE118" s="296"/>
      <c r="AF118" s="296"/>
      <c r="AG118" s="296"/>
      <c r="AH118" s="296"/>
      <c r="AI118" s="296"/>
      <c r="AJ118" s="296"/>
      <c r="AK118" s="296"/>
      <c r="AL118" s="296"/>
      <c r="AM118" s="296"/>
      <c r="AN118" s="296"/>
      <c r="AO118" s="296"/>
      <c r="AP118" s="46"/>
      <c r="AQ118" s="319"/>
      <c r="AR118" s="320"/>
      <c r="AS118" s="320"/>
      <c r="AT118" s="320"/>
      <c r="AU118" s="320"/>
      <c r="AV118" s="319"/>
      <c r="AW118" s="320"/>
      <c r="AX118" s="320"/>
      <c r="AY118" s="320"/>
      <c r="AZ118" s="320"/>
      <c r="BA118" s="320"/>
      <c r="BB118" s="320"/>
      <c r="BC118" s="320"/>
      <c r="BD118" s="320"/>
      <c r="BE118" s="320"/>
      <c r="BF118" s="320"/>
      <c r="BG118" s="320"/>
      <c r="BH118" s="320"/>
      <c r="BI118" s="320"/>
      <c r="BJ118" s="320"/>
      <c r="BK118" s="320"/>
      <c r="BL118" s="320"/>
      <c r="BM118" s="106"/>
      <c r="BN118" s="107"/>
      <c r="BO118" s="107"/>
      <c r="BP118" s="107"/>
      <c r="BQ118" s="107"/>
      <c r="BR118" s="107"/>
      <c r="BS118" s="107"/>
      <c r="BT118" s="107"/>
      <c r="BU118" s="107"/>
      <c r="BV118" s="107"/>
      <c r="BW118" s="107"/>
      <c r="BX118" s="107"/>
      <c r="BY118" s="107"/>
      <c r="BZ118" s="107"/>
      <c r="CA118" s="107"/>
      <c r="CB118" s="107"/>
      <c r="CC118" s="107"/>
      <c r="CD118" s="107"/>
      <c r="CE118" s="107"/>
      <c r="CF118" s="107"/>
      <c r="CG118" s="106"/>
      <c r="CH118" s="107"/>
      <c r="CI118" s="107"/>
      <c r="CJ118" s="107"/>
      <c r="CK118" s="107"/>
      <c r="CL118" s="107"/>
      <c r="CM118" s="107"/>
      <c r="CN118" s="107"/>
      <c r="CO118" s="107"/>
      <c r="CP118" s="107"/>
      <c r="CQ118" s="107"/>
      <c r="CR118" s="107"/>
      <c r="CS118" s="107"/>
      <c r="CT118" s="107"/>
      <c r="CU118" s="107"/>
      <c r="CV118" s="107"/>
      <c r="CW118" s="107"/>
      <c r="CX118" s="106"/>
      <c r="CY118" s="107"/>
      <c r="CZ118" s="107"/>
      <c r="DA118" s="107"/>
      <c r="DB118" s="107"/>
      <c r="DC118" s="107"/>
      <c r="DD118" s="107"/>
      <c r="DE118" s="107"/>
      <c r="DF118" s="107"/>
      <c r="DG118" s="107"/>
      <c r="DH118" s="107"/>
      <c r="DI118" s="107"/>
      <c r="DJ118" s="107"/>
      <c r="DK118" s="107"/>
      <c r="DL118" s="107"/>
      <c r="DM118" s="107"/>
      <c r="DN118" s="107"/>
      <c r="DO118" s="106"/>
      <c r="DP118" s="107"/>
      <c r="DQ118" s="107"/>
      <c r="DR118" s="107"/>
      <c r="DS118" s="107"/>
      <c r="DT118" s="107"/>
      <c r="DU118" s="107"/>
      <c r="DV118" s="107"/>
      <c r="DW118" s="107"/>
      <c r="DX118" s="107"/>
      <c r="DY118" s="107"/>
      <c r="DZ118" s="107"/>
      <c r="EA118" s="107"/>
      <c r="EB118" s="107"/>
      <c r="EC118" s="107"/>
      <c r="ED118" s="107"/>
      <c r="EE118" s="107"/>
      <c r="EF118" s="106"/>
      <c r="EG118" s="107"/>
      <c r="EH118" s="107"/>
      <c r="EI118" s="107"/>
      <c r="EJ118" s="107"/>
      <c r="EK118" s="107"/>
      <c r="EL118" s="107"/>
      <c r="EM118" s="107"/>
      <c r="EN118" s="107"/>
      <c r="EO118" s="107"/>
      <c r="EP118" s="107"/>
      <c r="EQ118" s="107"/>
      <c r="ER118" s="107"/>
      <c r="ES118" s="107"/>
      <c r="ET118" s="107"/>
      <c r="EU118" s="106"/>
      <c r="EV118" s="107"/>
      <c r="EW118" s="107"/>
      <c r="EX118" s="107"/>
      <c r="EY118" s="107"/>
      <c r="EZ118" s="107"/>
      <c r="FA118" s="107"/>
      <c r="FB118" s="107"/>
      <c r="FC118" s="107"/>
      <c r="FD118" s="107"/>
      <c r="FE118" s="107"/>
      <c r="FF118" s="107"/>
      <c r="FG118" s="107"/>
      <c r="FH118" s="107"/>
      <c r="FI118" s="107"/>
      <c r="FJ118" s="107"/>
      <c r="FK118" s="265"/>
    </row>
    <row r="119" spans="1:167" ht="4.5" customHeight="1">
      <c r="A119" s="303" t="s">
        <v>48</v>
      </c>
      <c r="B119" s="304"/>
      <c r="C119" s="304"/>
      <c r="D119" s="304"/>
      <c r="E119" s="304"/>
      <c r="F119" s="304"/>
      <c r="G119" s="304"/>
      <c r="H119" s="304"/>
      <c r="I119" s="304"/>
      <c r="J119" s="304"/>
      <c r="K119" s="304"/>
      <c r="L119" s="304"/>
      <c r="M119" s="304"/>
      <c r="N119" s="304"/>
      <c r="O119" s="304"/>
      <c r="P119" s="304"/>
      <c r="Q119" s="304"/>
      <c r="R119" s="304"/>
      <c r="S119" s="304"/>
      <c r="T119" s="304"/>
      <c r="U119" s="304"/>
      <c r="V119" s="304"/>
      <c r="W119" s="304"/>
      <c r="X119" s="304"/>
      <c r="Y119" s="304"/>
      <c r="Z119" s="304"/>
      <c r="AA119" s="304"/>
      <c r="AB119" s="304"/>
      <c r="AC119" s="304"/>
      <c r="AD119" s="304"/>
      <c r="AE119" s="304"/>
      <c r="AF119" s="304"/>
      <c r="AG119" s="304"/>
      <c r="AH119" s="304"/>
      <c r="AI119" s="304"/>
      <c r="AJ119" s="304"/>
      <c r="AK119" s="304"/>
      <c r="AL119" s="304"/>
      <c r="AM119" s="304"/>
      <c r="AN119" s="304"/>
      <c r="AO119" s="305"/>
      <c r="AP119" s="52"/>
      <c r="AQ119" s="290" t="s">
        <v>25</v>
      </c>
      <c r="AR119" s="317"/>
      <c r="AS119" s="317"/>
      <c r="AT119" s="317"/>
      <c r="AU119" s="318"/>
      <c r="AV119" s="290" t="s">
        <v>48</v>
      </c>
      <c r="AW119" s="291"/>
      <c r="AX119" s="291"/>
      <c r="AY119" s="291"/>
      <c r="AZ119" s="291"/>
      <c r="BA119" s="291"/>
      <c r="BB119" s="291"/>
      <c r="BC119" s="291"/>
      <c r="BD119" s="291"/>
      <c r="BE119" s="291"/>
      <c r="BF119" s="291"/>
      <c r="BG119" s="291"/>
      <c r="BH119" s="291"/>
      <c r="BI119" s="291"/>
      <c r="BJ119" s="291"/>
      <c r="BK119" s="291"/>
      <c r="BL119" s="292"/>
      <c r="BM119" s="268" t="s">
        <v>48</v>
      </c>
      <c r="BN119" s="269"/>
      <c r="BO119" s="269"/>
      <c r="BP119" s="269"/>
      <c r="BQ119" s="269"/>
      <c r="BR119" s="269"/>
      <c r="BS119" s="269"/>
      <c r="BT119" s="269"/>
      <c r="BU119" s="269"/>
      <c r="BV119" s="269"/>
      <c r="BW119" s="269"/>
      <c r="BX119" s="269"/>
      <c r="BY119" s="269"/>
      <c r="BZ119" s="269"/>
      <c r="CA119" s="269"/>
      <c r="CB119" s="269"/>
      <c r="CC119" s="269"/>
      <c r="CD119" s="269"/>
      <c r="CE119" s="269"/>
      <c r="CF119" s="270"/>
      <c r="CG119" s="268" t="s">
        <v>48</v>
      </c>
      <c r="CH119" s="269"/>
      <c r="CI119" s="269"/>
      <c r="CJ119" s="269"/>
      <c r="CK119" s="269"/>
      <c r="CL119" s="269"/>
      <c r="CM119" s="269"/>
      <c r="CN119" s="269"/>
      <c r="CO119" s="269"/>
      <c r="CP119" s="269"/>
      <c r="CQ119" s="269"/>
      <c r="CR119" s="269"/>
      <c r="CS119" s="269"/>
      <c r="CT119" s="269"/>
      <c r="CU119" s="269"/>
      <c r="CV119" s="269"/>
      <c r="CW119" s="270"/>
      <c r="CX119" s="268" t="s">
        <v>48</v>
      </c>
      <c r="CY119" s="269"/>
      <c r="CZ119" s="269"/>
      <c r="DA119" s="269"/>
      <c r="DB119" s="269"/>
      <c r="DC119" s="269"/>
      <c r="DD119" s="269"/>
      <c r="DE119" s="269"/>
      <c r="DF119" s="269"/>
      <c r="DG119" s="269"/>
      <c r="DH119" s="269"/>
      <c r="DI119" s="269"/>
      <c r="DJ119" s="269"/>
      <c r="DK119" s="269"/>
      <c r="DL119" s="269"/>
      <c r="DM119" s="269"/>
      <c r="DN119" s="270"/>
      <c r="DO119" s="268" t="s">
        <v>48</v>
      </c>
      <c r="DP119" s="269"/>
      <c r="DQ119" s="269"/>
      <c r="DR119" s="269"/>
      <c r="DS119" s="269"/>
      <c r="DT119" s="269"/>
      <c r="DU119" s="269"/>
      <c r="DV119" s="269"/>
      <c r="DW119" s="269"/>
      <c r="DX119" s="269"/>
      <c r="DY119" s="269"/>
      <c r="DZ119" s="269"/>
      <c r="EA119" s="269"/>
      <c r="EB119" s="269"/>
      <c r="EC119" s="269"/>
      <c r="ED119" s="269"/>
      <c r="EE119" s="270"/>
      <c r="EF119" s="268" t="s">
        <v>48</v>
      </c>
      <c r="EG119" s="269"/>
      <c r="EH119" s="269"/>
      <c r="EI119" s="269"/>
      <c r="EJ119" s="269"/>
      <c r="EK119" s="269"/>
      <c r="EL119" s="269"/>
      <c r="EM119" s="269"/>
      <c r="EN119" s="269"/>
      <c r="EO119" s="269"/>
      <c r="EP119" s="269"/>
      <c r="EQ119" s="269"/>
      <c r="ER119" s="269"/>
      <c r="ES119" s="269"/>
      <c r="ET119" s="270"/>
      <c r="EU119" s="268" t="s">
        <v>48</v>
      </c>
      <c r="EV119" s="269"/>
      <c r="EW119" s="269"/>
      <c r="EX119" s="269"/>
      <c r="EY119" s="269"/>
      <c r="EZ119" s="269"/>
      <c r="FA119" s="269"/>
      <c r="FB119" s="269"/>
      <c r="FC119" s="269"/>
      <c r="FD119" s="269"/>
      <c r="FE119" s="269"/>
      <c r="FF119" s="269"/>
      <c r="FG119" s="269"/>
      <c r="FH119" s="269"/>
      <c r="FI119" s="269"/>
      <c r="FJ119" s="269"/>
      <c r="FK119" s="275"/>
    </row>
    <row r="120" spans="1:167" ht="4.5" customHeight="1">
      <c r="A120" s="353"/>
      <c r="B120" s="353"/>
      <c r="C120" s="353"/>
      <c r="D120" s="353"/>
      <c r="E120" s="353"/>
      <c r="F120" s="353"/>
      <c r="G120" s="353"/>
      <c r="H120" s="353"/>
      <c r="I120" s="353"/>
      <c r="J120" s="353"/>
      <c r="K120" s="353"/>
      <c r="L120" s="353"/>
      <c r="M120" s="353"/>
      <c r="N120" s="353"/>
      <c r="O120" s="353"/>
      <c r="P120" s="353"/>
      <c r="Q120" s="353"/>
      <c r="R120" s="353"/>
      <c r="S120" s="353"/>
      <c r="T120" s="353"/>
      <c r="U120" s="353"/>
      <c r="V120" s="353"/>
      <c r="W120" s="353"/>
      <c r="X120" s="353"/>
      <c r="Y120" s="353"/>
      <c r="Z120" s="353"/>
      <c r="AA120" s="353"/>
      <c r="AB120" s="353"/>
      <c r="AC120" s="353"/>
      <c r="AD120" s="353"/>
      <c r="AE120" s="353"/>
      <c r="AF120" s="353"/>
      <c r="AG120" s="353"/>
      <c r="AH120" s="353"/>
      <c r="AI120" s="353"/>
      <c r="AJ120" s="353"/>
      <c r="AK120" s="353"/>
      <c r="AL120" s="353"/>
      <c r="AM120" s="353"/>
      <c r="AN120" s="353"/>
      <c r="AO120" s="297"/>
      <c r="AP120" s="130"/>
      <c r="AQ120" s="131"/>
      <c r="AR120" s="131"/>
      <c r="AS120" s="131"/>
      <c r="AT120" s="131"/>
      <c r="AU120" s="131"/>
      <c r="AV120" s="131"/>
      <c r="AW120" s="131"/>
      <c r="AX120" s="131"/>
      <c r="AY120" s="131"/>
      <c r="AZ120" s="131"/>
      <c r="BA120" s="131"/>
      <c r="BB120" s="131"/>
      <c r="BC120" s="131"/>
      <c r="BD120" s="131"/>
      <c r="BE120" s="131"/>
      <c r="BF120" s="276"/>
      <c r="BG120" s="277"/>
      <c r="BH120" s="277"/>
      <c r="BI120" s="277"/>
      <c r="BJ120" s="277"/>
      <c r="BK120" s="277"/>
      <c r="BL120" s="278"/>
      <c r="BM120" s="267"/>
      <c r="BN120" s="267"/>
      <c r="BO120" s="267"/>
      <c r="BP120" s="267"/>
      <c r="BQ120" s="267"/>
      <c r="BR120" s="267"/>
      <c r="BS120" s="267"/>
      <c r="BT120" s="267"/>
      <c r="BU120" s="267"/>
      <c r="BV120" s="267"/>
      <c r="BW120" s="267"/>
      <c r="BX120" s="267"/>
      <c r="BY120" s="267"/>
      <c r="BZ120" s="267"/>
      <c r="CA120" s="267"/>
      <c r="CB120" s="267"/>
      <c r="CC120" s="267"/>
      <c r="CD120" s="267"/>
      <c r="CE120" s="267"/>
      <c r="CF120" s="267"/>
      <c r="CG120" s="267"/>
      <c r="CH120" s="267"/>
      <c r="CI120" s="267"/>
      <c r="CJ120" s="267"/>
      <c r="CK120" s="267"/>
      <c r="CL120" s="267"/>
      <c r="CM120" s="267"/>
      <c r="CN120" s="267"/>
      <c r="CO120" s="267"/>
      <c r="CP120" s="267"/>
      <c r="CQ120" s="267"/>
      <c r="CR120" s="267"/>
      <c r="CS120" s="267"/>
      <c r="CT120" s="267"/>
      <c r="CU120" s="267"/>
      <c r="CV120" s="267"/>
      <c r="CW120" s="267"/>
      <c r="CX120" s="267"/>
      <c r="CY120" s="267"/>
      <c r="CZ120" s="267"/>
      <c r="DA120" s="267"/>
      <c r="DB120" s="267"/>
      <c r="DC120" s="267"/>
      <c r="DD120" s="267"/>
      <c r="DE120" s="267"/>
      <c r="DF120" s="267"/>
      <c r="DG120" s="267"/>
      <c r="DH120" s="267"/>
      <c r="DI120" s="267"/>
      <c r="DJ120" s="267"/>
      <c r="DK120" s="267"/>
      <c r="DL120" s="267"/>
      <c r="DM120" s="267"/>
      <c r="DN120" s="267"/>
      <c r="DO120" s="267"/>
      <c r="DP120" s="267"/>
      <c r="DQ120" s="267"/>
      <c r="DR120" s="267"/>
      <c r="DS120" s="267"/>
      <c r="DT120" s="267"/>
      <c r="DU120" s="267"/>
      <c r="DV120" s="267"/>
      <c r="DW120" s="267"/>
      <c r="DX120" s="267"/>
      <c r="DY120" s="267"/>
      <c r="DZ120" s="267"/>
      <c r="EA120" s="267"/>
      <c r="EB120" s="267"/>
      <c r="EC120" s="267"/>
      <c r="ED120" s="267"/>
      <c r="EE120" s="267"/>
      <c r="EF120" s="267"/>
      <c r="EG120" s="267"/>
      <c r="EH120" s="267"/>
      <c r="EI120" s="267"/>
      <c r="EJ120" s="267"/>
      <c r="EK120" s="267"/>
      <c r="EL120" s="267"/>
      <c r="EM120" s="267"/>
      <c r="EN120" s="267"/>
      <c r="EO120" s="267"/>
      <c r="EP120" s="267"/>
      <c r="EQ120" s="267"/>
      <c r="ER120" s="267"/>
      <c r="ES120" s="267"/>
      <c r="ET120" s="267"/>
      <c r="EU120" s="267"/>
      <c r="EV120" s="267"/>
      <c r="EW120" s="267"/>
      <c r="EX120" s="267"/>
      <c r="EY120" s="267"/>
      <c r="EZ120" s="267"/>
      <c r="FA120" s="267"/>
      <c r="FB120" s="267"/>
      <c r="FC120" s="267"/>
      <c r="FD120" s="267"/>
      <c r="FE120" s="267"/>
      <c r="FF120" s="267"/>
      <c r="FG120" s="267"/>
      <c r="FH120" s="267"/>
      <c r="FI120" s="267"/>
      <c r="FJ120" s="267"/>
      <c r="FK120" s="274"/>
    </row>
    <row r="121" spans="1:167" ht="4.5" customHeight="1">
      <c r="A121" s="299" t="s">
        <v>48</v>
      </c>
      <c r="B121" s="300"/>
      <c r="C121" s="300"/>
      <c r="D121" s="300"/>
      <c r="E121" s="300"/>
      <c r="F121" s="300"/>
      <c r="G121" s="300"/>
      <c r="H121" s="300"/>
      <c r="I121" s="300"/>
      <c r="J121" s="300"/>
      <c r="K121" s="300"/>
      <c r="L121" s="300"/>
      <c r="M121" s="300"/>
      <c r="N121" s="300"/>
      <c r="O121" s="300"/>
      <c r="P121" s="300"/>
      <c r="Q121" s="300"/>
      <c r="R121" s="300"/>
      <c r="S121" s="300"/>
      <c r="T121" s="300"/>
      <c r="U121" s="300"/>
      <c r="V121" s="300"/>
      <c r="W121" s="300"/>
      <c r="X121" s="300"/>
      <c r="Y121" s="300"/>
      <c r="Z121" s="300"/>
      <c r="AA121" s="300"/>
      <c r="AB121" s="300"/>
      <c r="AC121" s="300"/>
      <c r="AD121" s="300"/>
      <c r="AE121" s="300"/>
      <c r="AF121" s="300"/>
      <c r="AG121" s="300"/>
      <c r="AH121" s="300"/>
      <c r="AI121" s="300"/>
      <c r="AJ121" s="300"/>
      <c r="AK121" s="300"/>
      <c r="AL121" s="300"/>
      <c r="AM121" s="300"/>
      <c r="AN121" s="300"/>
      <c r="AO121" s="300"/>
      <c r="AP121" s="51"/>
      <c r="AQ121" s="276" t="s">
        <v>48</v>
      </c>
      <c r="AR121" s="277"/>
      <c r="AS121" s="277"/>
      <c r="AT121" s="277"/>
      <c r="AU121" s="278"/>
      <c r="AV121" s="131" t="s">
        <v>48</v>
      </c>
      <c r="AW121" s="131"/>
      <c r="AX121" s="131"/>
      <c r="AY121" s="131"/>
      <c r="AZ121" s="131"/>
      <c r="BA121" s="131"/>
      <c r="BB121" s="131"/>
      <c r="BC121" s="131"/>
      <c r="BD121" s="131"/>
      <c r="BE121" s="131"/>
      <c r="BF121" s="131"/>
      <c r="BG121" s="131"/>
      <c r="BH121" s="131"/>
      <c r="BI121" s="131"/>
      <c r="BJ121" s="131"/>
      <c r="BK121" s="131"/>
      <c r="BL121" s="131"/>
      <c r="BM121" s="266" t="s">
        <v>48</v>
      </c>
      <c r="BN121" s="266"/>
      <c r="BO121" s="266"/>
      <c r="BP121" s="266"/>
      <c r="BQ121" s="266"/>
      <c r="BR121" s="266"/>
      <c r="BS121" s="266"/>
      <c r="BT121" s="266"/>
      <c r="BU121" s="266"/>
      <c r="BV121" s="266"/>
      <c r="BW121" s="266"/>
      <c r="BX121" s="266"/>
      <c r="BY121" s="266"/>
      <c r="BZ121" s="266"/>
      <c r="CA121" s="266"/>
      <c r="CB121" s="266"/>
      <c r="CC121" s="266"/>
      <c r="CD121" s="266"/>
      <c r="CE121" s="266"/>
      <c r="CF121" s="266"/>
      <c r="CG121" s="266" t="s">
        <v>48</v>
      </c>
      <c r="CH121" s="266"/>
      <c r="CI121" s="266"/>
      <c r="CJ121" s="266"/>
      <c r="CK121" s="266"/>
      <c r="CL121" s="266"/>
      <c r="CM121" s="266"/>
      <c r="CN121" s="266"/>
      <c r="CO121" s="266"/>
      <c r="CP121" s="266"/>
      <c r="CQ121" s="266"/>
      <c r="CR121" s="266"/>
      <c r="CS121" s="266"/>
      <c r="CT121" s="266"/>
      <c r="CU121" s="266"/>
      <c r="CV121" s="266"/>
      <c r="CW121" s="266"/>
      <c r="CX121" s="266" t="s">
        <v>48</v>
      </c>
      <c r="CY121" s="266"/>
      <c r="CZ121" s="266"/>
      <c r="DA121" s="266"/>
      <c r="DB121" s="266"/>
      <c r="DC121" s="266"/>
      <c r="DD121" s="266"/>
      <c r="DE121" s="266"/>
      <c r="DF121" s="266"/>
      <c r="DG121" s="266"/>
      <c r="DH121" s="266"/>
      <c r="DI121" s="266"/>
      <c r="DJ121" s="266"/>
      <c r="DK121" s="266"/>
      <c r="DL121" s="266"/>
      <c r="DM121" s="266"/>
      <c r="DN121" s="266"/>
      <c r="DO121" s="266" t="s">
        <v>48</v>
      </c>
      <c r="DP121" s="266"/>
      <c r="DQ121" s="266"/>
      <c r="DR121" s="266"/>
      <c r="DS121" s="266"/>
      <c r="DT121" s="266"/>
      <c r="DU121" s="266"/>
      <c r="DV121" s="266"/>
      <c r="DW121" s="266"/>
      <c r="DX121" s="266"/>
      <c r="DY121" s="266"/>
      <c r="DZ121" s="266"/>
      <c r="EA121" s="266"/>
      <c r="EB121" s="266"/>
      <c r="EC121" s="266"/>
      <c r="ED121" s="266"/>
      <c r="EE121" s="266"/>
      <c r="EF121" s="266" t="s">
        <v>48</v>
      </c>
      <c r="EG121" s="266"/>
      <c r="EH121" s="266"/>
      <c r="EI121" s="266"/>
      <c r="EJ121" s="266"/>
      <c r="EK121" s="266"/>
      <c r="EL121" s="266"/>
      <c r="EM121" s="266"/>
      <c r="EN121" s="266"/>
      <c r="EO121" s="266"/>
      <c r="EP121" s="266"/>
      <c r="EQ121" s="266"/>
      <c r="ER121" s="266"/>
      <c r="ES121" s="266"/>
      <c r="ET121" s="266"/>
      <c r="EU121" s="266" t="s">
        <v>48</v>
      </c>
      <c r="EV121" s="266"/>
      <c r="EW121" s="266"/>
      <c r="EX121" s="266"/>
      <c r="EY121" s="266"/>
      <c r="EZ121" s="266"/>
      <c r="FA121" s="266"/>
      <c r="FB121" s="266"/>
      <c r="FC121" s="266"/>
      <c r="FD121" s="266"/>
      <c r="FE121" s="266"/>
      <c r="FF121" s="266"/>
      <c r="FG121" s="266"/>
      <c r="FH121" s="266"/>
      <c r="FI121" s="266"/>
      <c r="FJ121" s="266"/>
      <c r="FK121" s="273"/>
    </row>
    <row r="122" spans="1:167" ht="4.5" customHeight="1">
      <c r="A122" s="299" t="s">
        <v>48</v>
      </c>
      <c r="B122" s="300"/>
      <c r="C122" s="300"/>
      <c r="D122" s="300"/>
      <c r="E122" s="300"/>
      <c r="F122" s="300"/>
      <c r="G122" s="300"/>
      <c r="H122" s="300"/>
      <c r="I122" s="300"/>
      <c r="J122" s="300"/>
      <c r="K122" s="300"/>
      <c r="L122" s="300"/>
      <c r="M122" s="300"/>
      <c r="N122" s="300"/>
      <c r="O122" s="300"/>
      <c r="P122" s="300"/>
      <c r="Q122" s="300"/>
      <c r="R122" s="300"/>
      <c r="S122" s="300"/>
      <c r="T122" s="300"/>
      <c r="U122" s="300"/>
      <c r="V122" s="300"/>
      <c r="W122" s="300"/>
      <c r="X122" s="300"/>
      <c r="Y122" s="300"/>
      <c r="Z122" s="300"/>
      <c r="AA122" s="300"/>
      <c r="AB122" s="300"/>
      <c r="AC122" s="300"/>
      <c r="AD122" s="300"/>
      <c r="AE122" s="300"/>
      <c r="AF122" s="300"/>
      <c r="AG122" s="300"/>
      <c r="AH122" s="300"/>
      <c r="AI122" s="300"/>
      <c r="AJ122" s="300"/>
      <c r="AK122" s="300"/>
      <c r="AL122" s="300"/>
      <c r="AM122" s="300"/>
      <c r="AN122" s="300"/>
      <c r="AO122" s="300"/>
      <c r="AP122" s="51"/>
      <c r="AQ122" s="276" t="s">
        <v>48</v>
      </c>
      <c r="AR122" s="277"/>
      <c r="AS122" s="277"/>
      <c r="AT122" s="277"/>
      <c r="AU122" s="278"/>
      <c r="AV122" s="131" t="s">
        <v>48</v>
      </c>
      <c r="AW122" s="131"/>
      <c r="AX122" s="131"/>
      <c r="AY122" s="131"/>
      <c r="AZ122" s="131"/>
      <c r="BA122" s="131"/>
      <c r="BB122" s="131"/>
      <c r="BC122" s="131"/>
      <c r="BD122" s="131"/>
      <c r="BE122" s="131"/>
      <c r="BF122" s="131"/>
      <c r="BG122" s="131"/>
      <c r="BH122" s="131"/>
      <c r="BI122" s="131"/>
      <c r="BJ122" s="131"/>
      <c r="BK122" s="131"/>
      <c r="BL122" s="131"/>
      <c r="BM122" s="266" t="s">
        <v>48</v>
      </c>
      <c r="BN122" s="266"/>
      <c r="BO122" s="266"/>
      <c r="BP122" s="266"/>
      <c r="BQ122" s="266"/>
      <c r="BR122" s="266"/>
      <c r="BS122" s="266"/>
      <c r="BT122" s="266"/>
      <c r="BU122" s="266"/>
      <c r="BV122" s="266"/>
      <c r="BW122" s="266"/>
      <c r="BX122" s="266"/>
      <c r="BY122" s="266"/>
      <c r="BZ122" s="266"/>
      <c r="CA122" s="266"/>
      <c r="CB122" s="266"/>
      <c r="CC122" s="266"/>
      <c r="CD122" s="266"/>
      <c r="CE122" s="266"/>
      <c r="CF122" s="266"/>
      <c r="CG122" s="266" t="s">
        <v>48</v>
      </c>
      <c r="CH122" s="266"/>
      <c r="CI122" s="266"/>
      <c r="CJ122" s="266"/>
      <c r="CK122" s="266"/>
      <c r="CL122" s="266"/>
      <c r="CM122" s="266"/>
      <c r="CN122" s="266"/>
      <c r="CO122" s="266"/>
      <c r="CP122" s="266"/>
      <c r="CQ122" s="266"/>
      <c r="CR122" s="266"/>
      <c r="CS122" s="266"/>
      <c r="CT122" s="266"/>
      <c r="CU122" s="266"/>
      <c r="CV122" s="266"/>
      <c r="CW122" s="266"/>
      <c r="CX122" s="266" t="s">
        <v>48</v>
      </c>
      <c r="CY122" s="266"/>
      <c r="CZ122" s="266"/>
      <c r="DA122" s="266"/>
      <c r="DB122" s="266"/>
      <c r="DC122" s="266"/>
      <c r="DD122" s="266"/>
      <c r="DE122" s="266"/>
      <c r="DF122" s="266"/>
      <c r="DG122" s="266"/>
      <c r="DH122" s="266"/>
      <c r="DI122" s="266"/>
      <c r="DJ122" s="266"/>
      <c r="DK122" s="266"/>
      <c r="DL122" s="266"/>
      <c r="DM122" s="266"/>
      <c r="DN122" s="266"/>
      <c r="DO122" s="266" t="s">
        <v>48</v>
      </c>
      <c r="DP122" s="266"/>
      <c r="DQ122" s="266"/>
      <c r="DR122" s="266"/>
      <c r="DS122" s="266"/>
      <c r="DT122" s="266"/>
      <c r="DU122" s="266"/>
      <c r="DV122" s="266"/>
      <c r="DW122" s="266"/>
      <c r="DX122" s="266"/>
      <c r="DY122" s="266"/>
      <c r="DZ122" s="266"/>
      <c r="EA122" s="266"/>
      <c r="EB122" s="266"/>
      <c r="EC122" s="266"/>
      <c r="ED122" s="266"/>
      <c r="EE122" s="266"/>
      <c r="EF122" s="266" t="s">
        <v>48</v>
      </c>
      <c r="EG122" s="266"/>
      <c r="EH122" s="266"/>
      <c r="EI122" s="266"/>
      <c r="EJ122" s="266"/>
      <c r="EK122" s="266"/>
      <c r="EL122" s="266"/>
      <c r="EM122" s="266"/>
      <c r="EN122" s="266"/>
      <c r="EO122" s="266"/>
      <c r="EP122" s="266"/>
      <c r="EQ122" s="266"/>
      <c r="ER122" s="266"/>
      <c r="ES122" s="266"/>
      <c r="ET122" s="266"/>
      <c r="EU122" s="266" t="s">
        <v>48</v>
      </c>
      <c r="EV122" s="266"/>
      <c r="EW122" s="266"/>
      <c r="EX122" s="266"/>
      <c r="EY122" s="266"/>
      <c r="EZ122" s="266"/>
      <c r="FA122" s="266"/>
      <c r="FB122" s="266"/>
      <c r="FC122" s="266"/>
      <c r="FD122" s="266"/>
      <c r="FE122" s="266"/>
      <c r="FF122" s="266"/>
      <c r="FG122" s="266"/>
      <c r="FH122" s="266"/>
      <c r="FI122" s="266"/>
      <c r="FJ122" s="266"/>
      <c r="FK122" s="273"/>
    </row>
    <row r="123" spans="1:167" ht="4.5" customHeight="1">
      <c r="A123" s="299" t="s">
        <v>48</v>
      </c>
      <c r="B123" s="300"/>
      <c r="C123" s="300"/>
      <c r="D123" s="300"/>
      <c r="E123" s="300"/>
      <c r="F123" s="300"/>
      <c r="G123" s="300"/>
      <c r="H123" s="300"/>
      <c r="I123" s="300"/>
      <c r="J123" s="300"/>
      <c r="K123" s="300"/>
      <c r="L123" s="300"/>
      <c r="M123" s="300"/>
      <c r="N123" s="300"/>
      <c r="O123" s="300"/>
      <c r="P123" s="300"/>
      <c r="Q123" s="300"/>
      <c r="R123" s="300"/>
      <c r="S123" s="300"/>
      <c r="T123" s="300"/>
      <c r="U123" s="300"/>
      <c r="V123" s="300"/>
      <c r="W123" s="300"/>
      <c r="X123" s="300"/>
      <c r="Y123" s="300"/>
      <c r="Z123" s="300"/>
      <c r="AA123" s="300"/>
      <c r="AB123" s="300"/>
      <c r="AC123" s="300"/>
      <c r="AD123" s="300"/>
      <c r="AE123" s="300"/>
      <c r="AF123" s="300"/>
      <c r="AG123" s="300"/>
      <c r="AH123" s="300"/>
      <c r="AI123" s="300"/>
      <c r="AJ123" s="300"/>
      <c r="AK123" s="300"/>
      <c r="AL123" s="300"/>
      <c r="AM123" s="300"/>
      <c r="AN123" s="300"/>
      <c r="AO123" s="300"/>
      <c r="AP123" s="51"/>
      <c r="AQ123" s="276" t="s">
        <v>48</v>
      </c>
      <c r="AR123" s="277"/>
      <c r="AS123" s="277"/>
      <c r="AT123" s="277"/>
      <c r="AU123" s="278"/>
      <c r="AV123" s="131" t="s">
        <v>48</v>
      </c>
      <c r="AW123" s="131"/>
      <c r="AX123" s="131"/>
      <c r="AY123" s="131"/>
      <c r="AZ123" s="131"/>
      <c r="BA123" s="131"/>
      <c r="BB123" s="131"/>
      <c r="BC123" s="131"/>
      <c r="BD123" s="131"/>
      <c r="BE123" s="131"/>
      <c r="BF123" s="131"/>
      <c r="BG123" s="131"/>
      <c r="BH123" s="131"/>
      <c r="BI123" s="131"/>
      <c r="BJ123" s="131"/>
      <c r="BK123" s="131"/>
      <c r="BL123" s="131"/>
      <c r="BM123" s="266" t="s">
        <v>48</v>
      </c>
      <c r="BN123" s="266"/>
      <c r="BO123" s="266"/>
      <c r="BP123" s="266"/>
      <c r="BQ123" s="266"/>
      <c r="BR123" s="266"/>
      <c r="BS123" s="266"/>
      <c r="BT123" s="266"/>
      <c r="BU123" s="266"/>
      <c r="BV123" s="266"/>
      <c r="BW123" s="266"/>
      <c r="BX123" s="266"/>
      <c r="BY123" s="266"/>
      <c r="BZ123" s="266"/>
      <c r="CA123" s="266"/>
      <c r="CB123" s="266"/>
      <c r="CC123" s="266"/>
      <c r="CD123" s="266"/>
      <c r="CE123" s="266"/>
      <c r="CF123" s="266"/>
      <c r="CG123" s="266" t="s">
        <v>48</v>
      </c>
      <c r="CH123" s="266"/>
      <c r="CI123" s="266"/>
      <c r="CJ123" s="266"/>
      <c r="CK123" s="266"/>
      <c r="CL123" s="266"/>
      <c r="CM123" s="266"/>
      <c r="CN123" s="266"/>
      <c r="CO123" s="266"/>
      <c r="CP123" s="266"/>
      <c r="CQ123" s="266"/>
      <c r="CR123" s="266"/>
      <c r="CS123" s="266"/>
      <c r="CT123" s="266"/>
      <c r="CU123" s="266"/>
      <c r="CV123" s="266"/>
      <c r="CW123" s="266"/>
      <c r="CX123" s="266" t="s">
        <v>48</v>
      </c>
      <c r="CY123" s="266"/>
      <c r="CZ123" s="266"/>
      <c r="DA123" s="266"/>
      <c r="DB123" s="266"/>
      <c r="DC123" s="266"/>
      <c r="DD123" s="266"/>
      <c r="DE123" s="266"/>
      <c r="DF123" s="266"/>
      <c r="DG123" s="266"/>
      <c r="DH123" s="266"/>
      <c r="DI123" s="266"/>
      <c r="DJ123" s="266"/>
      <c r="DK123" s="266"/>
      <c r="DL123" s="266"/>
      <c r="DM123" s="266"/>
      <c r="DN123" s="266"/>
      <c r="DO123" s="266" t="s">
        <v>48</v>
      </c>
      <c r="DP123" s="266"/>
      <c r="DQ123" s="266"/>
      <c r="DR123" s="266"/>
      <c r="DS123" s="266"/>
      <c r="DT123" s="266"/>
      <c r="DU123" s="266"/>
      <c r="DV123" s="266"/>
      <c r="DW123" s="266"/>
      <c r="DX123" s="266"/>
      <c r="DY123" s="266"/>
      <c r="DZ123" s="266"/>
      <c r="EA123" s="266"/>
      <c r="EB123" s="266"/>
      <c r="EC123" s="266"/>
      <c r="ED123" s="266"/>
      <c r="EE123" s="266"/>
      <c r="EF123" s="266" t="s">
        <v>48</v>
      </c>
      <c r="EG123" s="266"/>
      <c r="EH123" s="266"/>
      <c r="EI123" s="266"/>
      <c r="EJ123" s="266"/>
      <c r="EK123" s="266"/>
      <c r="EL123" s="266"/>
      <c r="EM123" s="266"/>
      <c r="EN123" s="266"/>
      <c r="EO123" s="266"/>
      <c r="EP123" s="266"/>
      <c r="EQ123" s="266"/>
      <c r="ER123" s="266"/>
      <c r="ES123" s="266"/>
      <c r="ET123" s="266"/>
      <c r="EU123" s="266" t="s">
        <v>48</v>
      </c>
      <c r="EV123" s="266"/>
      <c r="EW123" s="266"/>
      <c r="EX123" s="266"/>
      <c r="EY123" s="266"/>
      <c r="EZ123" s="266"/>
      <c r="FA123" s="266"/>
      <c r="FB123" s="266"/>
      <c r="FC123" s="266"/>
      <c r="FD123" s="266"/>
      <c r="FE123" s="266"/>
      <c r="FF123" s="266"/>
      <c r="FG123" s="266"/>
      <c r="FH123" s="266"/>
      <c r="FI123" s="266"/>
      <c r="FJ123" s="266"/>
      <c r="FK123" s="273"/>
    </row>
    <row r="124" spans="1:167" ht="16.5" customHeight="1">
      <c r="A124" s="297" t="s">
        <v>157</v>
      </c>
      <c r="B124" s="298"/>
      <c r="C124" s="298"/>
      <c r="D124" s="298"/>
      <c r="E124" s="298"/>
      <c r="F124" s="298"/>
      <c r="G124" s="298"/>
      <c r="H124" s="298"/>
      <c r="I124" s="298"/>
      <c r="J124" s="298"/>
      <c r="K124" s="298"/>
      <c r="L124" s="298"/>
      <c r="M124" s="298"/>
      <c r="N124" s="298"/>
      <c r="O124" s="298"/>
      <c r="P124" s="298"/>
      <c r="Q124" s="298"/>
      <c r="R124" s="298"/>
      <c r="S124" s="298"/>
      <c r="T124" s="298"/>
      <c r="U124" s="298"/>
      <c r="V124" s="298"/>
      <c r="W124" s="298"/>
      <c r="X124" s="298"/>
      <c r="Y124" s="298"/>
      <c r="Z124" s="298"/>
      <c r="AA124" s="298"/>
      <c r="AB124" s="298"/>
      <c r="AC124" s="298"/>
      <c r="AD124" s="298"/>
      <c r="AE124" s="298"/>
      <c r="AF124" s="298"/>
      <c r="AG124" s="298"/>
      <c r="AH124" s="298"/>
      <c r="AI124" s="298"/>
      <c r="AJ124" s="298"/>
      <c r="AK124" s="298"/>
      <c r="AL124" s="298"/>
      <c r="AM124" s="298"/>
      <c r="AN124" s="298"/>
      <c r="AO124" s="298"/>
      <c r="AP124" s="51" t="s">
        <v>28</v>
      </c>
      <c r="AQ124" s="276" t="s">
        <v>28</v>
      </c>
      <c r="AR124" s="277"/>
      <c r="AS124" s="277"/>
      <c r="AT124" s="277"/>
      <c r="AU124" s="278"/>
      <c r="AV124" s="131" t="s">
        <v>33</v>
      </c>
      <c r="AW124" s="131"/>
      <c r="AX124" s="131"/>
      <c r="AY124" s="131"/>
      <c r="AZ124" s="131"/>
      <c r="BA124" s="131"/>
      <c r="BB124" s="131"/>
      <c r="BC124" s="131"/>
      <c r="BD124" s="131"/>
      <c r="BE124" s="131"/>
      <c r="BF124" s="276"/>
      <c r="BG124" s="277"/>
      <c r="BH124" s="277"/>
      <c r="BI124" s="277"/>
      <c r="BJ124" s="277"/>
      <c r="BK124" s="277"/>
      <c r="BL124" s="278"/>
      <c r="BM124" s="266" t="s">
        <v>48</v>
      </c>
      <c r="BN124" s="266"/>
      <c r="BO124" s="266"/>
      <c r="BP124" s="266"/>
      <c r="BQ124" s="266"/>
      <c r="BR124" s="266"/>
      <c r="BS124" s="266"/>
      <c r="BT124" s="266"/>
      <c r="BU124" s="266"/>
      <c r="BV124" s="266"/>
      <c r="BW124" s="266"/>
      <c r="BX124" s="266"/>
      <c r="BY124" s="266"/>
      <c r="BZ124" s="266"/>
      <c r="CA124" s="266"/>
      <c r="CB124" s="266"/>
      <c r="CC124" s="266"/>
      <c r="CD124" s="266"/>
      <c r="CE124" s="266"/>
      <c r="CF124" s="266"/>
      <c r="CG124" s="266" t="s">
        <v>48</v>
      </c>
      <c r="CH124" s="266"/>
      <c r="CI124" s="266"/>
      <c r="CJ124" s="266"/>
      <c r="CK124" s="266"/>
      <c r="CL124" s="266"/>
      <c r="CM124" s="266"/>
      <c r="CN124" s="266"/>
      <c r="CO124" s="266"/>
      <c r="CP124" s="266"/>
      <c r="CQ124" s="266"/>
      <c r="CR124" s="266"/>
      <c r="CS124" s="266"/>
      <c r="CT124" s="266"/>
      <c r="CU124" s="266"/>
      <c r="CV124" s="266"/>
      <c r="CW124" s="266"/>
      <c r="CX124" s="266" t="s">
        <v>48</v>
      </c>
      <c r="CY124" s="266"/>
      <c r="CZ124" s="266"/>
      <c r="DA124" s="266"/>
      <c r="DB124" s="266"/>
      <c r="DC124" s="266"/>
      <c r="DD124" s="266"/>
      <c r="DE124" s="266"/>
      <c r="DF124" s="266"/>
      <c r="DG124" s="266"/>
      <c r="DH124" s="266"/>
      <c r="DI124" s="266"/>
      <c r="DJ124" s="266"/>
      <c r="DK124" s="266"/>
      <c r="DL124" s="266"/>
      <c r="DM124" s="266"/>
      <c r="DN124" s="266"/>
      <c r="DO124" s="266" t="s">
        <v>48</v>
      </c>
      <c r="DP124" s="266"/>
      <c r="DQ124" s="266"/>
      <c r="DR124" s="266"/>
      <c r="DS124" s="266"/>
      <c r="DT124" s="266"/>
      <c r="DU124" s="266"/>
      <c r="DV124" s="266"/>
      <c r="DW124" s="266"/>
      <c r="DX124" s="266"/>
      <c r="DY124" s="266"/>
      <c r="DZ124" s="266"/>
      <c r="EA124" s="266"/>
      <c r="EB124" s="266"/>
      <c r="EC124" s="266"/>
      <c r="ED124" s="266"/>
      <c r="EE124" s="266"/>
      <c r="EF124" s="266" t="s">
        <v>48</v>
      </c>
      <c r="EG124" s="266"/>
      <c r="EH124" s="266"/>
      <c r="EI124" s="266"/>
      <c r="EJ124" s="266"/>
      <c r="EK124" s="266"/>
      <c r="EL124" s="266"/>
      <c r="EM124" s="266"/>
      <c r="EN124" s="266"/>
      <c r="EO124" s="266"/>
      <c r="EP124" s="266"/>
      <c r="EQ124" s="266"/>
      <c r="ER124" s="266"/>
      <c r="ES124" s="266"/>
      <c r="ET124" s="266"/>
      <c r="EU124" s="266" t="s">
        <v>48</v>
      </c>
      <c r="EV124" s="266"/>
      <c r="EW124" s="266"/>
      <c r="EX124" s="266"/>
      <c r="EY124" s="266"/>
      <c r="EZ124" s="266"/>
      <c r="FA124" s="266"/>
      <c r="FB124" s="266"/>
      <c r="FC124" s="266"/>
      <c r="FD124" s="266"/>
      <c r="FE124" s="266"/>
      <c r="FF124" s="266"/>
      <c r="FG124" s="266"/>
      <c r="FH124" s="266"/>
      <c r="FI124" s="266"/>
      <c r="FJ124" s="266"/>
      <c r="FK124" s="273"/>
    </row>
    <row r="125" spans="1:167" ht="12.75" customHeight="1">
      <c r="A125" s="299" t="s">
        <v>27</v>
      </c>
      <c r="B125" s="300"/>
      <c r="C125" s="300"/>
      <c r="D125" s="300"/>
      <c r="E125" s="300"/>
      <c r="F125" s="300"/>
      <c r="G125" s="300"/>
      <c r="H125" s="300"/>
      <c r="I125" s="300"/>
      <c r="J125" s="300"/>
      <c r="K125" s="300"/>
      <c r="L125" s="300"/>
      <c r="M125" s="300"/>
      <c r="N125" s="300"/>
      <c r="O125" s="300"/>
      <c r="P125" s="300"/>
      <c r="Q125" s="300"/>
      <c r="R125" s="300"/>
      <c r="S125" s="300"/>
      <c r="T125" s="300"/>
      <c r="U125" s="300"/>
      <c r="V125" s="300"/>
      <c r="W125" s="300"/>
      <c r="X125" s="300"/>
      <c r="Y125" s="300"/>
      <c r="Z125" s="300"/>
      <c r="AA125" s="300"/>
      <c r="AB125" s="300"/>
      <c r="AC125" s="300"/>
      <c r="AD125" s="300"/>
      <c r="AE125" s="300"/>
      <c r="AF125" s="300"/>
      <c r="AG125" s="300"/>
      <c r="AH125" s="300"/>
      <c r="AI125" s="300"/>
      <c r="AJ125" s="300"/>
      <c r="AK125" s="300"/>
      <c r="AL125" s="300"/>
      <c r="AM125" s="300"/>
      <c r="AN125" s="300"/>
      <c r="AO125" s="300"/>
      <c r="AP125" s="51"/>
      <c r="AQ125" s="276"/>
      <c r="AR125" s="277"/>
      <c r="AS125" s="277"/>
      <c r="AT125" s="277"/>
      <c r="AU125" s="278"/>
      <c r="AV125" s="131" t="s">
        <v>48</v>
      </c>
      <c r="AW125" s="131"/>
      <c r="AX125" s="131"/>
      <c r="AY125" s="131"/>
      <c r="AZ125" s="131"/>
      <c r="BA125" s="131"/>
      <c r="BB125" s="131"/>
      <c r="BC125" s="131"/>
      <c r="BD125" s="131"/>
      <c r="BE125" s="131"/>
      <c r="BF125" s="131"/>
      <c r="BG125" s="131"/>
      <c r="BH125" s="131"/>
      <c r="BI125" s="131"/>
      <c r="BJ125" s="131"/>
      <c r="BK125" s="131"/>
      <c r="BL125" s="131"/>
      <c r="BM125" s="266" t="s">
        <v>48</v>
      </c>
      <c r="BN125" s="266"/>
      <c r="BO125" s="266"/>
      <c r="BP125" s="266"/>
      <c r="BQ125" s="266"/>
      <c r="BR125" s="266"/>
      <c r="BS125" s="266"/>
      <c r="BT125" s="266"/>
      <c r="BU125" s="266"/>
      <c r="BV125" s="266"/>
      <c r="BW125" s="266"/>
      <c r="BX125" s="266"/>
      <c r="BY125" s="266"/>
      <c r="BZ125" s="266"/>
      <c r="CA125" s="266"/>
      <c r="CB125" s="266"/>
      <c r="CC125" s="266"/>
      <c r="CD125" s="266"/>
      <c r="CE125" s="266"/>
      <c r="CF125" s="266"/>
      <c r="CG125" s="266" t="s">
        <v>48</v>
      </c>
      <c r="CH125" s="266"/>
      <c r="CI125" s="266"/>
      <c r="CJ125" s="266"/>
      <c r="CK125" s="266"/>
      <c r="CL125" s="266"/>
      <c r="CM125" s="266"/>
      <c r="CN125" s="266"/>
      <c r="CO125" s="266"/>
      <c r="CP125" s="266"/>
      <c r="CQ125" s="266"/>
      <c r="CR125" s="266"/>
      <c r="CS125" s="266"/>
      <c r="CT125" s="266"/>
      <c r="CU125" s="266"/>
      <c r="CV125" s="266"/>
      <c r="CW125" s="266"/>
      <c r="CX125" s="266" t="s">
        <v>48</v>
      </c>
      <c r="CY125" s="266"/>
      <c r="CZ125" s="266"/>
      <c r="DA125" s="266"/>
      <c r="DB125" s="266"/>
      <c r="DC125" s="266"/>
      <c r="DD125" s="266"/>
      <c r="DE125" s="266"/>
      <c r="DF125" s="266"/>
      <c r="DG125" s="266"/>
      <c r="DH125" s="266"/>
      <c r="DI125" s="266"/>
      <c r="DJ125" s="266"/>
      <c r="DK125" s="266"/>
      <c r="DL125" s="266"/>
      <c r="DM125" s="266"/>
      <c r="DN125" s="266"/>
      <c r="DO125" s="266" t="s">
        <v>48</v>
      </c>
      <c r="DP125" s="266"/>
      <c r="DQ125" s="266"/>
      <c r="DR125" s="266"/>
      <c r="DS125" s="266"/>
      <c r="DT125" s="266"/>
      <c r="DU125" s="266"/>
      <c r="DV125" s="266"/>
      <c r="DW125" s="266"/>
      <c r="DX125" s="266"/>
      <c r="DY125" s="266"/>
      <c r="DZ125" s="266"/>
      <c r="EA125" s="266"/>
      <c r="EB125" s="266"/>
      <c r="EC125" s="266"/>
      <c r="ED125" s="266"/>
      <c r="EE125" s="266"/>
      <c r="EF125" s="266" t="s">
        <v>48</v>
      </c>
      <c r="EG125" s="266"/>
      <c r="EH125" s="266"/>
      <c r="EI125" s="266"/>
      <c r="EJ125" s="266"/>
      <c r="EK125" s="266"/>
      <c r="EL125" s="266"/>
      <c r="EM125" s="266"/>
      <c r="EN125" s="266"/>
      <c r="EO125" s="266"/>
      <c r="EP125" s="266"/>
      <c r="EQ125" s="266"/>
      <c r="ER125" s="266"/>
      <c r="ES125" s="266"/>
      <c r="ET125" s="266"/>
      <c r="EU125" s="266" t="s">
        <v>48</v>
      </c>
      <c r="EV125" s="266"/>
      <c r="EW125" s="266"/>
      <c r="EX125" s="266"/>
      <c r="EY125" s="266"/>
      <c r="EZ125" s="266"/>
      <c r="FA125" s="266"/>
      <c r="FB125" s="266"/>
      <c r="FC125" s="266"/>
      <c r="FD125" s="266"/>
      <c r="FE125" s="266"/>
      <c r="FF125" s="266"/>
      <c r="FG125" s="266"/>
      <c r="FH125" s="266"/>
      <c r="FI125" s="266"/>
      <c r="FJ125" s="266"/>
      <c r="FK125" s="273"/>
    </row>
    <row r="126" spans="1:167" ht="15" customHeight="1">
      <c r="A126" s="345" t="s">
        <v>32</v>
      </c>
      <c r="B126" s="346"/>
      <c r="C126" s="346"/>
      <c r="D126" s="346"/>
      <c r="E126" s="346"/>
      <c r="F126" s="346"/>
      <c r="G126" s="346"/>
      <c r="H126" s="346"/>
      <c r="I126" s="346"/>
      <c r="J126" s="346"/>
      <c r="K126" s="346"/>
      <c r="L126" s="346"/>
      <c r="M126" s="346"/>
      <c r="N126" s="346"/>
      <c r="O126" s="346"/>
      <c r="P126" s="346"/>
      <c r="Q126" s="346"/>
      <c r="R126" s="346"/>
      <c r="S126" s="346"/>
      <c r="T126" s="346"/>
      <c r="U126" s="346"/>
      <c r="V126" s="346"/>
      <c r="W126" s="346"/>
      <c r="X126" s="346"/>
      <c r="Y126" s="346"/>
      <c r="Z126" s="346"/>
      <c r="AA126" s="346"/>
      <c r="AB126" s="346"/>
      <c r="AC126" s="346"/>
      <c r="AD126" s="346"/>
      <c r="AE126" s="346"/>
      <c r="AF126" s="346"/>
      <c r="AG126" s="346"/>
      <c r="AH126" s="346"/>
      <c r="AI126" s="346"/>
      <c r="AJ126" s="346"/>
      <c r="AK126" s="346"/>
      <c r="AL126" s="346"/>
      <c r="AM126" s="346"/>
      <c r="AN126" s="346"/>
      <c r="AO126" s="346"/>
      <c r="AP126" s="51" t="s">
        <v>29</v>
      </c>
      <c r="AQ126" s="276" t="s">
        <v>29</v>
      </c>
      <c r="AR126" s="277"/>
      <c r="AS126" s="277"/>
      <c r="AT126" s="277"/>
      <c r="AU126" s="278"/>
      <c r="AV126" s="131" t="s">
        <v>158</v>
      </c>
      <c r="AW126" s="131"/>
      <c r="AX126" s="131"/>
      <c r="AY126" s="131"/>
      <c r="AZ126" s="131"/>
      <c r="BA126" s="131"/>
      <c r="BB126" s="131"/>
      <c r="BC126" s="131"/>
      <c r="BD126" s="131"/>
      <c r="BE126" s="131"/>
      <c r="BF126" s="276"/>
      <c r="BG126" s="277"/>
      <c r="BH126" s="277"/>
      <c r="BI126" s="277"/>
      <c r="BJ126" s="277"/>
      <c r="BK126" s="277"/>
      <c r="BL126" s="278"/>
      <c r="BM126" s="279">
        <f>BM127+BM128</f>
        <v>112040703</v>
      </c>
      <c r="BN126" s="279"/>
      <c r="BO126" s="279"/>
      <c r="BP126" s="279"/>
      <c r="BQ126" s="279"/>
      <c r="BR126" s="279"/>
      <c r="BS126" s="279"/>
      <c r="BT126" s="279"/>
      <c r="BU126" s="279"/>
      <c r="BV126" s="279"/>
      <c r="BW126" s="279"/>
      <c r="BX126" s="279"/>
      <c r="BY126" s="279"/>
      <c r="BZ126" s="279"/>
      <c r="CA126" s="279"/>
      <c r="CB126" s="279"/>
      <c r="CC126" s="279"/>
      <c r="CD126" s="279"/>
      <c r="CE126" s="279"/>
      <c r="CF126" s="279"/>
      <c r="CG126" s="267" t="s">
        <v>33</v>
      </c>
      <c r="CH126" s="267"/>
      <c r="CI126" s="267"/>
      <c r="CJ126" s="267"/>
      <c r="CK126" s="267"/>
      <c r="CL126" s="267"/>
      <c r="CM126" s="267"/>
      <c r="CN126" s="267"/>
      <c r="CO126" s="267"/>
      <c r="CP126" s="267"/>
      <c r="CQ126" s="267"/>
      <c r="CR126" s="267"/>
      <c r="CS126" s="267"/>
      <c r="CT126" s="267"/>
      <c r="CU126" s="267"/>
      <c r="CV126" s="267"/>
      <c r="CW126" s="267"/>
      <c r="CX126" s="267" t="s">
        <v>48</v>
      </c>
      <c r="CY126" s="267"/>
      <c r="CZ126" s="267"/>
      <c r="DA126" s="267"/>
      <c r="DB126" s="267"/>
      <c r="DC126" s="267"/>
      <c r="DD126" s="267"/>
      <c r="DE126" s="267"/>
      <c r="DF126" s="267"/>
      <c r="DG126" s="267"/>
      <c r="DH126" s="267"/>
      <c r="DI126" s="267"/>
      <c r="DJ126" s="267"/>
      <c r="DK126" s="267"/>
      <c r="DL126" s="267"/>
      <c r="DM126" s="267"/>
      <c r="DN126" s="267"/>
      <c r="DO126" s="267" t="s">
        <v>48</v>
      </c>
      <c r="DP126" s="267"/>
      <c r="DQ126" s="267"/>
      <c r="DR126" s="267"/>
      <c r="DS126" s="267"/>
      <c r="DT126" s="267"/>
      <c r="DU126" s="267"/>
      <c r="DV126" s="267"/>
      <c r="DW126" s="267"/>
      <c r="DX126" s="267"/>
      <c r="DY126" s="267"/>
      <c r="DZ126" s="267"/>
      <c r="EA126" s="267"/>
      <c r="EB126" s="267"/>
      <c r="EC126" s="267"/>
      <c r="ED126" s="267"/>
      <c r="EE126" s="267"/>
      <c r="EF126" s="279">
        <f>EF127+EF128</f>
        <v>50415961.28</v>
      </c>
      <c r="EG126" s="279"/>
      <c r="EH126" s="279"/>
      <c r="EI126" s="279"/>
      <c r="EJ126" s="279"/>
      <c r="EK126" s="279"/>
      <c r="EL126" s="279"/>
      <c r="EM126" s="279"/>
      <c r="EN126" s="279"/>
      <c r="EO126" s="279"/>
      <c r="EP126" s="279"/>
      <c r="EQ126" s="279"/>
      <c r="ER126" s="279"/>
      <c r="ES126" s="279"/>
      <c r="ET126" s="279"/>
      <c r="EU126" s="267" t="s">
        <v>48</v>
      </c>
      <c r="EV126" s="267"/>
      <c r="EW126" s="267"/>
      <c r="EX126" s="267"/>
      <c r="EY126" s="267"/>
      <c r="EZ126" s="267"/>
      <c r="FA126" s="267"/>
      <c r="FB126" s="267"/>
      <c r="FC126" s="267"/>
      <c r="FD126" s="267"/>
      <c r="FE126" s="267"/>
      <c r="FF126" s="267"/>
      <c r="FG126" s="267"/>
      <c r="FH126" s="267"/>
      <c r="FI126" s="267"/>
      <c r="FJ126" s="267"/>
      <c r="FK126" s="274"/>
    </row>
    <row r="127" spans="1:167" ht="16.5" customHeight="1">
      <c r="A127" s="297" t="s">
        <v>88</v>
      </c>
      <c r="B127" s="298"/>
      <c r="C127" s="298"/>
      <c r="D127" s="298"/>
      <c r="E127" s="298"/>
      <c r="F127" s="298"/>
      <c r="G127" s="298"/>
      <c r="H127" s="298"/>
      <c r="I127" s="298"/>
      <c r="J127" s="298"/>
      <c r="K127" s="298"/>
      <c r="L127" s="298"/>
      <c r="M127" s="298"/>
      <c r="N127" s="298"/>
      <c r="O127" s="298"/>
      <c r="P127" s="298"/>
      <c r="Q127" s="298"/>
      <c r="R127" s="298"/>
      <c r="S127" s="298"/>
      <c r="T127" s="298"/>
      <c r="U127" s="298"/>
      <c r="V127" s="298"/>
      <c r="W127" s="298"/>
      <c r="X127" s="298"/>
      <c r="Y127" s="298"/>
      <c r="Z127" s="298"/>
      <c r="AA127" s="298"/>
      <c r="AB127" s="298"/>
      <c r="AC127" s="298"/>
      <c r="AD127" s="298"/>
      <c r="AE127" s="298"/>
      <c r="AF127" s="298"/>
      <c r="AG127" s="298"/>
      <c r="AH127" s="298"/>
      <c r="AI127" s="298"/>
      <c r="AJ127" s="298"/>
      <c r="AK127" s="298"/>
      <c r="AL127" s="298"/>
      <c r="AM127" s="298"/>
      <c r="AN127" s="298"/>
      <c r="AO127" s="298"/>
      <c r="AP127" s="42" t="s">
        <v>34</v>
      </c>
      <c r="AQ127" s="276" t="s">
        <v>34</v>
      </c>
      <c r="AR127" s="277"/>
      <c r="AS127" s="277"/>
      <c r="AT127" s="277"/>
      <c r="AU127" s="278"/>
      <c r="AV127" s="131" t="s">
        <v>159</v>
      </c>
      <c r="AW127" s="131"/>
      <c r="AX127" s="131"/>
      <c r="AY127" s="131"/>
      <c r="AZ127" s="131"/>
      <c r="BA127" s="131"/>
      <c r="BB127" s="131"/>
      <c r="BC127" s="131"/>
      <c r="BD127" s="131"/>
      <c r="BE127" s="131"/>
      <c r="BF127" s="276"/>
      <c r="BG127" s="277"/>
      <c r="BH127" s="277"/>
      <c r="BI127" s="277"/>
      <c r="BJ127" s="277"/>
      <c r="BK127" s="277"/>
      <c r="BL127" s="278"/>
      <c r="BM127" s="279">
        <f>-BL19</f>
        <v>-265014800</v>
      </c>
      <c r="BN127" s="279"/>
      <c r="BO127" s="279"/>
      <c r="BP127" s="279"/>
      <c r="BQ127" s="279"/>
      <c r="BR127" s="279"/>
      <c r="BS127" s="279"/>
      <c r="BT127" s="279"/>
      <c r="BU127" s="279"/>
      <c r="BV127" s="279"/>
      <c r="BW127" s="279"/>
      <c r="BX127" s="279"/>
      <c r="BY127" s="279"/>
      <c r="BZ127" s="279"/>
      <c r="CA127" s="279"/>
      <c r="CB127" s="279"/>
      <c r="CC127" s="279"/>
      <c r="CD127" s="279"/>
      <c r="CE127" s="279"/>
      <c r="CF127" s="279"/>
      <c r="CG127" s="267" t="s">
        <v>33</v>
      </c>
      <c r="CH127" s="267"/>
      <c r="CI127" s="267"/>
      <c r="CJ127" s="267"/>
      <c r="CK127" s="267"/>
      <c r="CL127" s="267"/>
      <c r="CM127" s="267"/>
      <c r="CN127" s="267"/>
      <c r="CO127" s="267"/>
      <c r="CP127" s="267"/>
      <c r="CQ127" s="267"/>
      <c r="CR127" s="267"/>
      <c r="CS127" s="267"/>
      <c r="CT127" s="267"/>
      <c r="CU127" s="267"/>
      <c r="CV127" s="267"/>
      <c r="CW127" s="267"/>
      <c r="CX127" s="267" t="s">
        <v>48</v>
      </c>
      <c r="CY127" s="267"/>
      <c r="CZ127" s="267"/>
      <c r="DA127" s="267"/>
      <c r="DB127" s="267"/>
      <c r="DC127" s="267"/>
      <c r="DD127" s="267"/>
      <c r="DE127" s="267"/>
      <c r="DF127" s="267"/>
      <c r="DG127" s="267"/>
      <c r="DH127" s="267"/>
      <c r="DI127" s="267"/>
      <c r="DJ127" s="267"/>
      <c r="DK127" s="267"/>
      <c r="DL127" s="267"/>
      <c r="DM127" s="267"/>
      <c r="DN127" s="267"/>
      <c r="DO127" s="267" t="s">
        <v>48</v>
      </c>
      <c r="DP127" s="267"/>
      <c r="DQ127" s="267"/>
      <c r="DR127" s="267"/>
      <c r="DS127" s="267"/>
      <c r="DT127" s="267"/>
      <c r="DU127" s="267"/>
      <c r="DV127" s="267"/>
      <c r="DW127" s="267"/>
      <c r="DX127" s="267"/>
      <c r="DY127" s="267"/>
      <c r="DZ127" s="267"/>
      <c r="EA127" s="267"/>
      <c r="EB127" s="267"/>
      <c r="EC127" s="267"/>
      <c r="ED127" s="267"/>
      <c r="EE127" s="267"/>
      <c r="EF127" s="279">
        <f>-EF19</f>
        <v>-148967360.45</v>
      </c>
      <c r="EG127" s="279"/>
      <c r="EH127" s="279"/>
      <c r="EI127" s="279"/>
      <c r="EJ127" s="279"/>
      <c r="EK127" s="279"/>
      <c r="EL127" s="279"/>
      <c r="EM127" s="279"/>
      <c r="EN127" s="279"/>
      <c r="EO127" s="279"/>
      <c r="EP127" s="279"/>
      <c r="EQ127" s="279"/>
      <c r="ER127" s="279"/>
      <c r="ES127" s="279"/>
      <c r="ET127" s="279"/>
      <c r="EU127" s="267" t="s">
        <v>33</v>
      </c>
      <c r="EV127" s="267"/>
      <c r="EW127" s="267"/>
      <c r="EX127" s="267"/>
      <c r="EY127" s="267"/>
      <c r="EZ127" s="267"/>
      <c r="FA127" s="267"/>
      <c r="FB127" s="267"/>
      <c r="FC127" s="267"/>
      <c r="FD127" s="267"/>
      <c r="FE127" s="267"/>
      <c r="FF127" s="267"/>
      <c r="FG127" s="267"/>
      <c r="FH127" s="267"/>
      <c r="FI127" s="267"/>
      <c r="FJ127" s="267"/>
      <c r="FK127" s="274"/>
    </row>
    <row r="128" spans="1:167" ht="18.75" customHeight="1">
      <c r="A128" s="297" t="s">
        <v>89</v>
      </c>
      <c r="B128" s="298"/>
      <c r="C128" s="298"/>
      <c r="D128" s="298"/>
      <c r="E128" s="298"/>
      <c r="F128" s="298"/>
      <c r="G128" s="298"/>
      <c r="H128" s="298"/>
      <c r="I128" s="298"/>
      <c r="J128" s="298"/>
      <c r="K128" s="298"/>
      <c r="L128" s="298"/>
      <c r="M128" s="298"/>
      <c r="N128" s="298"/>
      <c r="O128" s="298"/>
      <c r="P128" s="298"/>
      <c r="Q128" s="298"/>
      <c r="R128" s="298"/>
      <c r="S128" s="298"/>
      <c r="T128" s="298"/>
      <c r="U128" s="298"/>
      <c r="V128" s="298"/>
      <c r="W128" s="298"/>
      <c r="X128" s="298"/>
      <c r="Y128" s="298"/>
      <c r="Z128" s="298"/>
      <c r="AA128" s="298"/>
      <c r="AB128" s="298"/>
      <c r="AC128" s="298"/>
      <c r="AD128" s="298"/>
      <c r="AE128" s="298"/>
      <c r="AF128" s="298"/>
      <c r="AG128" s="298"/>
      <c r="AH128" s="298"/>
      <c r="AI128" s="298"/>
      <c r="AJ128" s="298"/>
      <c r="AK128" s="298"/>
      <c r="AL128" s="298"/>
      <c r="AM128" s="298"/>
      <c r="AN128" s="298"/>
      <c r="AO128" s="298"/>
      <c r="AP128" s="42" t="s">
        <v>35</v>
      </c>
      <c r="AQ128" s="276" t="s">
        <v>35</v>
      </c>
      <c r="AR128" s="277"/>
      <c r="AS128" s="277"/>
      <c r="AT128" s="277"/>
      <c r="AU128" s="278"/>
      <c r="AV128" s="131" t="s">
        <v>160</v>
      </c>
      <c r="AW128" s="131"/>
      <c r="AX128" s="131"/>
      <c r="AY128" s="131"/>
      <c r="AZ128" s="131"/>
      <c r="BA128" s="131"/>
      <c r="BB128" s="131"/>
      <c r="BC128" s="131"/>
      <c r="BD128" s="131"/>
      <c r="BE128" s="131"/>
      <c r="BF128" s="276"/>
      <c r="BG128" s="277"/>
      <c r="BH128" s="277"/>
      <c r="BI128" s="277"/>
      <c r="BJ128" s="277"/>
      <c r="BK128" s="277"/>
      <c r="BL128" s="278"/>
      <c r="BM128" s="279">
        <f>BD48</f>
        <v>377055503</v>
      </c>
      <c r="BN128" s="279"/>
      <c r="BO128" s="279"/>
      <c r="BP128" s="279"/>
      <c r="BQ128" s="279"/>
      <c r="BR128" s="279"/>
      <c r="BS128" s="279"/>
      <c r="BT128" s="279"/>
      <c r="BU128" s="279"/>
      <c r="BV128" s="279"/>
      <c r="BW128" s="279"/>
      <c r="BX128" s="279"/>
      <c r="BY128" s="279"/>
      <c r="BZ128" s="279"/>
      <c r="CA128" s="279"/>
      <c r="CB128" s="279"/>
      <c r="CC128" s="279"/>
      <c r="CD128" s="279"/>
      <c r="CE128" s="279"/>
      <c r="CF128" s="279"/>
      <c r="CG128" s="267" t="s">
        <v>33</v>
      </c>
      <c r="CH128" s="267"/>
      <c r="CI128" s="267"/>
      <c r="CJ128" s="267"/>
      <c r="CK128" s="267"/>
      <c r="CL128" s="267"/>
      <c r="CM128" s="267"/>
      <c r="CN128" s="267"/>
      <c r="CO128" s="267"/>
      <c r="CP128" s="267"/>
      <c r="CQ128" s="267"/>
      <c r="CR128" s="267"/>
      <c r="CS128" s="267"/>
      <c r="CT128" s="267"/>
      <c r="CU128" s="267"/>
      <c r="CV128" s="267"/>
      <c r="CW128" s="267"/>
      <c r="CX128" s="267" t="s">
        <v>48</v>
      </c>
      <c r="CY128" s="267"/>
      <c r="CZ128" s="267"/>
      <c r="DA128" s="267"/>
      <c r="DB128" s="267"/>
      <c r="DC128" s="267"/>
      <c r="DD128" s="267"/>
      <c r="DE128" s="267"/>
      <c r="DF128" s="267"/>
      <c r="DG128" s="267"/>
      <c r="DH128" s="267"/>
      <c r="DI128" s="267"/>
      <c r="DJ128" s="267"/>
      <c r="DK128" s="267"/>
      <c r="DL128" s="267"/>
      <c r="DM128" s="267"/>
      <c r="DN128" s="267"/>
      <c r="DO128" s="267" t="s">
        <v>48</v>
      </c>
      <c r="DP128" s="267"/>
      <c r="DQ128" s="267"/>
      <c r="DR128" s="267"/>
      <c r="DS128" s="267"/>
      <c r="DT128" s="267"/>
      <c r="DU128" s="267"/>
      <c r="DV128" s="267"/>
      <c r="DW128" s="267"/>
      <c r="DX128" s="267"/>
      <c r="DY128" s="267"/>
      <c r="DZ128" s="267"/>
      <c r="EA128" s="267"/>
      <c r="EB128" s="267"/>
      <c r="EC128" s="267"/>
      <c r="ED128" s="267"/>
      <c r="EE128" s="267"/>
      <c r="EF128" s="279">
        <f>DY48</f>
        <v>199383321.73</v>
      </c>
      <c r="EG128" s="279"/>
      <c r="EH128" s="279"/>
      <c r="EI128" s="279"/>
      <c r="EJ128" s="279"/>
      <c r="EK128" s="279"/>
      <c r="EL128" s="279"/>
      <c r="EM128" s="279"/>
      <c r="EN128" s="279"/>
      <c r="EO128" s="279"/>
      <c r="EP128" s="279"/>
      <c r="EQ128" s="279"/>
      <c r="ER128" s="279"/>
      <c r="ES128" s="279"/>
      <c r="ET128" s="279"/>
      <c r="EU128" s="267" t="s">
        <v>33</v>
      </c>
      <c r="EV128" s="267"/>
      <c r="EW128" s="267"/>
      <c r="EX128" s="267"/>
      <c r="EY128" s="267"/>
      <c r="EZ128" s="267"/>
      <c r="FA128" s="267"/>
      <c r="FB128" s="267"/>
      <c r="FC128" s="267"/>
      <c r="FD128" s="267"/>
      <c r="FE128" s="267"/>
      <c r="FF128" s="267"/>
      <c r="FG128" s="267"/>
      <c r="FH128" s="267"/>
      <c r="FI128" s="267"/>
      <c r="FJ128" s="267"/>
      <c r="FK128" s="274"/>
    </row>
    <row r="129" spans="1:167" ht="25.5" customHeight="1">
      <c r="A129" s="309" t="s">
        <v>36</v>
      </c>
      <c r="B129" s="310"/>
      <c r="C129" s="310"/>
      <c r="D129" s="310"/>
      <c r="E129" s="310"/>
      <c r="F129" s="310"/>
      <c r="G129" s="310"/>
      <c r="H129" s="310"/>
      <c r="I129" s="310"/>
      <c r="J129" s="310"/>
      <c r="K129" s="310"/>
      <c r="L129" s="310"/>
      <c r="M129" s="310"/>
      <c r="N129" s="310"/>
      <c r="O129" s="310"/>
      <c r="P129" s="310"/>
      <c r="Q129" s="310"/>
      <c r="R129" s="310"/>
      <c r="S129" s="310"/>
      <c r="T129" s="310"/>
      <c r="U129" s="310"/>
      <c r="V129" s="310"/>
      <c r="W129" s="310"/>
      <c r="X129" s="310"/>
      <c r="Y129" s="310"/>
      <c r="Z129" s="310"/>
      <c r="AA129" s="310"/>
      <c r="AB129" s="310"/>
      <c r="AC129" s="310"/>
      <c r="AD129" s="310"/>
      <c r="AE129" s="310"/>
      <c r="AF129" s="310"/>
      <c r="AG129" s="310"/>
      <c r="AH129" s="310"/>
      <c r="AI129" s="310"/>
      <c r="AJ129" s="310"/>
      <c r="AK129" s="310"/>
      <c r="AL129" s="310"/>
      <c r="AM129" s="310"/>
      <c r="AN129" s="310"/>
      <c r="AO129" s="310"/>
      <c r="AP129" s="42" t="s">
        <v>30</v>
      </c>
      <c r="AQ129" s="276" t="s">
        <v>30</v>
      </c>
      <c r="AR129" s="277"/>
      <c r="AS129" s="277"/>
      <c r="AT129" s="277"/>
      <c r="AU129" s="278"/>
      <c r="AV129" s="267" t="s">
        <v>33</v>
      </c>
      <c r="AW129" s="267"/>
      <c r="AX129" s="267"/>
      <c r="AY129" s="267"/>
      <c r="AZ129" s="267"/>
      <c r="BA129" s="267"/>
      <c r="BB129" s="267"/>
      <c r="BC129" s="267"/>
      <c r="BD129" s="267"/>
      <c r="BE129" s="267"/>
      <c r="BF129" s="306"/>
      <c r="BG129" s="307"/>
      <c r="BH129" s="307"/>
      <c r="BI129" s="307"/>
      <c r="BJ129" s="307"/>
      <c r="BK129" s="307"/>
      <c r="BL129" s="308"/>
      <c r="BM129" s="267" t="s">
        <v>33</v>
      </c>
      <c r="BN129" s="267"/>
      <c r="BO129" s="267"/>
      <c r="BP129" s="267"/>
      <c r="BQ129" s="267"/>
      <c r="BR129" s="267"/>
      <c r="BS129" s="267"/>
      <c r="BT129" s="267"/>
      <c r="BU129" s="267"/>
      <c r="BV129" s="267"/>
      <c r="BW129" s="267"/>
      <c r="BX129" s="267"/>
      <c r="BY129" s="267"/>
      <c r="BZ129" s="267"/>
      <c r="CA129" s="267"/>
      <c r="CB129" s="267"/>
      <c r="CC129" s="267"/>
      <c r="CD129" s="267"/>
      <c r="CE129" s="267"/>
      <c r="CF129" s="267"/>
      <c r="CG129" s="279">
        <f>SUM(CG130)</f>
        <v>50369940.94</v>
      </c>
      <c r="CH129" s="279"/>
      <c r="CI129" s="279"/>
      <c r="CJ129" s="279"/>
      <c r="CK129" s="279"/>
      <c r="CL129" s="279"/>
      <c r="CM129" s="279"/>
      <c r="CN129" s="279"/>
      <c r="CO129" s="279"/>
      <c r="CP129" s="279"/>
      <c r="CQ129" s="279"/>
      <c r="CR129" s="279"/>
      <c r="CS129" s="279"/>
      <c r="CT129" s="279"/>
      <c r="CU129" s="279"/>
      <c r="CV129" s="279"/>
      <c r="CW129" s="279"/>
      <c r="CX129" s="267" t="s">
        <v>48</v>
      </c>
      <c r="CY129" s="267"/>
      <c r="CZ129" s="267"/>
      <c r="DA129" s="267"/>
      <c r="DB129" s="267"/>
      <c r="DC129" s="267"/>
      <c r="DD129" s="267"/>
      <c r="DE129" s="267"/>
      <c r="DF129" s="267"/>
      <c r="DG129" s="267"/>
      <c r="DH129" s="267"/>
      <c r="DI129" s="267"/>
      <c r="DJ129" s="267"/>
      <c r="DK129" s="267"/>
      <c r="DL129" s="267"/>
      <c r="DM129" s="267"/>
      <c r="DN129" s="267"/>
      <c r="DO129" s="267" t="s">
        <v>48</v>
      </c>
      <c r="DP129" s="267"/>
      <c r="DQ129" s="267"/>
      <c r="DR129" s="267"/>
      <c r="DS129" s="267"/>
      <c r="DT129" s="267"/>
      <c r="DU129" s="267"/>
      <c r="DV129" s="267"/>
      <c r="DW129" s="267"/>
      <c r="DX129" s="267"/>
      <c r="DY129" s="267"/>
      <c r="DZ129" s="267"/>
      <c r="EA129" s="267"/>
      <c r="EB129" s="267"/>
      <c r="EC129" s="267"/>
      <c r="ED129" s="267"/>
      <c r="EE129" s="267"/>
      <c r="EF129" s="279">
        <f>SUM(CG129)</f>
        <v>50369940.94</v>
      </c>
      <c r="EG129" s="279"/>
      <c r="EH129" s="279"/>
      <c r="EI129" s="279"/>
      <c r="EJ129" s="279"/>
      <c r="EK129" s="279"/>
      <c r="EL129" s="279"/>
      <c r="EM129" s="279"/>
      <c r="EN129" s="279"/>
      <c r="EO129" s="279"/>
      <c r="EP129" s="279"/>
      <c r="EQ129" s="279"/>
      <c r="ER129" s="279"/>
      <c r="ES129" s="279"/>
      <c r="ET129" s="279"/>
      <c r="EU129" s="267" t="s">
        <v>33</v>
      </c>
      <c r="EV129" s="267"/>
      <c r="EW129" s="267"/>
      <c r="EX129" s="267"/>
      <c r="EY129" s="267"/>
      <c r="EZ129" s="267"/>
      <c r="FA129" s="267"/>
      <c r="FB129" s="267"/>
      <c r="FC129" s="267"/>
      <c r="FD129" s="267"/>
      <c r="FE129" s="267"/>
      <c r="FF129" s="267"/>
      <c r="FG129" s="267"/>
      <c r="FH129" s="267"/>
      <c r="FI129" s="267"/>
      <c r="FJ129" s="267"/>
      <c r="FK129" s="274"/>
    </row>
    <row r="130" spans="1:167" ht="34.5" customHeight="1">
      <c r="A130" s="293" t="s">
        <v>90</v>
      </c>
      <c r="B130" s="294"/>
      <c r="C130" s="294"/>
      <c r="D130" s="294"/>
      <c r="E130" s="294"/>
      <c r="F130" s="294"/>
      <c r="G130" s="294"/>
      <c r="H130" s="294"/>
      <c r="I130" s="294"/>
      <c r="J130" s="294"/>
      <c r="K130" s="294"/>
      <c r="L130" s="294"/>
      <c r="M130" s="294"/>
      <c r="N130" s="294"/>
      <c r="O130" s="294"/>
      <c r="P130" s="294"/>
      <c r="Q130" s="294"/>
      <c r="R130" s="294"/>
      <c r="S130" s="294"/>
      <c r="T130" s="294"/>
      <c r="U130" s="294"/>
      <c r="V130" s="294"/>
      <c r="W130" s="294"/>
      <c r="X130" s="294"/>
      <c r="Y130" s="294"/>
      <c r="Z130" s="294"/>
      <c r="AA130" s="294"/>
      <c r="AB130" s="294"/>
      <c r="AC130" s="294"/>
      <c r="AD130" s="294"/>
      <c r="AE130" s="294"/>
      <c r="AF130" s="294"/>
      <c r="AG130" s="294"/>
      <c r="AH130" s="294"/>
      <c r="AI130" s="294"/>
      <c r="AJ130" s="294"/>
      <c r="AK130" s="294"/>
      <c r="AL130" s="294"/>
      <c r="AM130" s="294"/>
      <c r="AN130" s="294"/>
      <c r="AO130" s="294"/>
      <c r="AP130" s="42" t="s">
        <v>37</v>
      </c>
      <c r="AQ130" s="276" t="s">
        <v>37</v>
      </c>
      <c r="AR130" s="277"/>
      <c r="AS130" s="277"/>
      <c r="AT130" s="277"/>
      <c r="AU130" s="278"/>
      <c r="AV130" s="267" t="s">
        <v>33</v>
      </c>
      <c r="AW130" s="267"/>
      <c r="AX130" s="267"/>
      <c r="AY130" s="267"/>
      <c r="AZ130" s="267"/>
      <c r="BA130" s="267"/>
      <c r="BB130" s="267"/>
      <c r="BC130" s="267"/>
      <c r="BD130" s="267"/>
      <c r="BE130" s="267"/>
      <c r="BF130" s="306"/>
      <c r="BG130" s="307"/>
      <c r="BH130" s="307"/>
      <c r="BI130" s="307"/>
      <c r="BJ130" s="307"/>
      <c r="BK130" s="307"/>
      <c r="BL130" s="308"/>
      <c r="BM130" s="267" t="s">
        <v>33</v>
      </c>
      <c r="BN130" s="267"/>
      <c r="BO130" s="267"/>
      <c r="BP130" s="267"/>
      <c r="BQ130" s="267"/>
      <c r="BR130" s="267"/>
      <c r="BS130" s="267"/>
      <c r="BT130" s="267"/>
      <c r="BU130" s="267"/>
      <c r="BV130" s="267"/>
      <c r="BW130" s="267"/>
      <c r="BX130" s="267"/>
      <c r="BY130" s="267"/>
      <c r="BZ130" s="267"/>
      <c r="CA130" s="267"/>
      <c r="CB130" s="267"/>
      <c r="CC130" s="267"/>
      <c r="CD130" s="267"/>
      <c r="CE130" s="267"/>
      <c r="CF130" s="267"/>
      <c r="CG130" s="279">
        <f>SUM(CG131+CG132)</f>
        <v>50369940.94</v>
      </c>
      <c r="CH130" s="279"/>
      <c r="CI130" s="279"/>
      <c r="CJ130" s="279"/>
      <c r="CK130" s="279"/>
      <c r="CL130" s="279"/>
      <c r="CM130" s="279"/>
      <c r="CN130" s="279"/>
      <c r="CO130" s="279"/>
      <c r="CP130" s="279"/>
      <c r="CQ130" s="279"/>
      <c r="CR130" s="279"/>
      <c r="CS130" s="279"/>
      <c r="CT130" s="279"/>
      <c r="CU130" s="279"/>
      <c r="CV130" s="279"/>
      <c r="CW130" s="279"/>
      <c r="CX130" s="267" t="s">
        <v>33</v>
      </c>
      <c r="CY130" s="267"/>
      <c r="CZ130" s="267"/>
      <c r="DA130" s="267"/>
      <c r="DB130" s="267"/>
      <c r="DC130" s="267"/>
      <c r="DD130" s="267"/>
      <c r="DE130" s="267"/>
      <c r="DF130" s="267"/>
      <c r="DG130" s="267"/>
      <c r="DH130" s="267"/>
      <c r="DI130" s="267"/>
      <c r="DJ130" s="267"/>
      <c r="DK130" s="267"/>
      <c r="DL130" s="267"/>
      <c r="DM130" s="267"/>
      <c r="DN130" s="267"/>
      <c r="DO130" s="267" t="s">
        <v>48</v>
      </c>
      <c r="DP130" s="267"/>
      <c r="DQ130" s="267"/>
      <c r="DR130" s="267"/>
      <c r="DS130" s="267"/>
      <c r="DT130" s="267"/>
      <c r="DU130" s="267"/>
      <c r="DV130" s="267"/>
      <c r="DW130" s="267"/>
      <c r="DX130" s="267"/>
      <c r="DY130" s="267"/>
      <c r="DZ130" s="267"/>
      <c r="EA130" s="267"/>
      <c r="EB130" s="267"/>
      <c r="EC130" s="267"/>
      <c r="ED130" s="267"/>
      <c r="EE130" s="267"/>
      <c r="EF130" s="279">
        <f>SUM(CG130)</f>
        <v>50369940.94</v>
      </c>
      <c r="EG130" s="279"/>
      <c r="EH130" s="279"/>
      <c r="EI130" s="279"/>
      <c r="EJ130" s="279"/>
      <c r="EK130" s="279"/>
      <c r="EL130" s="279"/>
      <c r="EM130" s="279"/>
      <c r="EN130" s="279"/>
      <c r="EO130" s="279"/>
      <c r="EP130" s="279"/>
      <c r="EQ130" s="279"/>
      <c r="ER130" s="279"/>
      <c r="ES130" s="279"/>
      <c r="ET130" s="279"/>
      <c r="EU130" s="267" t="s">
        <v>33</v>
      </c>
      <c r="EV130" s="267"/>
      <c r="EW130" s="267"/>
      <c r="EX130" s="267"/>
      <c r="EY130" s="267"/>
      <c r="EZ130" s="267"/>
      <c r="FA130" s="267"/>
      <c r="FB130" s="267"/>
      <c r="FC130" s="267"/>
      <c r="FD130" s="267"/>
      <c r="FE130" s="267"/>
      <c r="FF130" s="267"/>
      <c r="FG130" s="267"/>
      <c r="FH130" s="267"/>
      <c r="FI130" s="267"/>
      <c r="FJ130" s="267"/>
      <c r="FK130" s="274"/>
    </row>
    <row r="131" spans="1:167" ht="33" customHeight="1">
      <c r="A131" s="293" t="s">
        <v>38</v>
      </c>
      <c r="B131" s="294"/>
      <c r="C131" s="294"/>
      <c r="D131" s="294"/>
      <c r="E131" s="294"/>
      <c r="F131" s="294"/>
      <c r="G131" s="294"/>
      <c r="H131" s="294"/>
      <c r="I131" s="294"/>
      <c r="J131" s="294"/>
      <c r="K131" s="294"/>
      <c r="L131" s="294"/>
      <c r="M131" s="294"/>
      <c r="N131" s="294"/>
      <c r="O131" s="294"/>
      <c r="P131" s="294"/>
      <c r="Q131" s="294"/>
      <c r="R131" s="294"/>
      <c r="S131" s="294"/>
      <c r="T131" s="294"/>
      <c r="U131" s="294"/>
      <c r="V131" s="294"/>
      <c r="W131" s="294"/>
      <c r="X131" s="294"/>
      <c r="Y131" s="294"/>
      <c r="Z131" s="294"/>
      <c r="AA131" s="294"/>
      <c r="AB131" s="294"/>
      <c r="AC131" s="294"/>
      <c r="AD131" s="294"/>
      <c r="AE131" s="294"/>
      <c r="AF131" s="294"/>
      <c r="AG131" s="294"/>
      <c r="AH131" s="294"/>
      <c r="AI131" s="294"/>
      <c r="AJ131" s="294"/>
      <c r="AK131" s="294"/>
      <c r="AL131" s="294"/>
      <c r="AM131" s="294"/>
      <c r="AN131" s="294"/>
      <c r="AO131" s="294"/>
      <c r="AP131" s="53" t="s">
        <v>39</v>
      </c>
      <c r="AQ131" s="333" t="s">
        <v>39</v>
      </c>
      <c r="AR131" s="334"/>
      <c r="AS131" s="334"/>
      <c r="AT131" s="334"/>
      <c r="AU131" s="335"/>
      <c r="AV131" s="280" t="s">
        <v>33</v>
      </c>
      <c r="AW131" s="280"/>
      <c r="AX131" s="280"/>
      <c r="AY131" s="280"/>
      <c r="AZ131" s="280"/>
      <c r="BA131" s="280"/>
      <c r="BB131" s="280"/>
      <c r="BC131" s="280"/>
      <c r="BD131" s="280"/>
      <c r="BE131" s="280"/>
      <c r="BF131" s="342"/>
      <c r="BG131" s="343"/>
      <c r="BH131" s="343"/>
      <c r="BI131" s="343"/>
      <c r="BJ131" s="343"/>
      <c r="BK131" s="343"/>
      <c r="BL131" s="344"/>
      <c r="BM131" s="280" t="s">
        <v>33</v>
      </c>
      <c r="BN131" s="280"/>
      <c r="BO131" s="280"/>
      <c r="BP131" s="280"/>
      <c r="BQ131" s="280"/>
      <c r="BR131" s="280"/>
      <c r="BS131" s="280"/>
      <c r="BT131" s="280"/>
      <c r="BU131" s="280"/>
      <c r="BV131" s="280"/>
      <c r="BW131" s="280"/>
      <c r="BX131" s="280"/>
      <c r="BY131" s="280"/>
      <c r="BZ131" s="280"/>
      <c r="CA131" s="280"/>
      <c r="CB131" s="280"/>
      <c r="CC131" s="280"/>
      <c r="CD131" s="280"/>
      <c r="CE131" s="280"/>
      <c r="CF131" s="280"/>
      <c r="CG131" s="282">
        <f>SUM(-CG19)</f>
        <v>-149013380.79</v>
      </c>
      <c r="CH131" s="282"/>
      <c r="CI131" s="282"/>
      <c r="CJ131" s="282"/>
      <c r="CK131" s="282"/>
      <c r="CL131" s="282"/>
      <c r="CM131" s="282"/>
      <c r="CN131" s="282"/>
      <c r="CO131" s="282"/>
      <c r="CP131" s="282"/>
      <c r="CQ131" s="282"/>
      <c r="CR131" s="282"/>
      <c r="CS131" s="282"/>
      <c r="CT131" s="282"/>
      <c r="CU131" s="282"/>
      <c r="CV131" s="282"/>
      <c r="CW131" s="282"/>
      <c r="CX131" s="280" t="s">
        <v>48</v>
      </c>
      <c r="CY131" s="280"/>
      <c r="CZ131" s="280"/>
      <c r="DA131" s="280"/>
      <c r="DB131" s="280"/>
      <c r="DC131" s="280"/>
      <c r="DD131" s="280"/>
      <c r="DE131" s="280"/>
      <c r="DF131" s="280"/>
      <c r="DG131" s="280"/>
      <c r="DH131" s="280"/>
      <c r="DI131" s="280"/>
      <c r="DJ131" s="280"/>
      <c r="DK131" s="280"/>
      <c r="DL131" s="280"/>
      <c r="DM131" s="280"/>
      <c r="DN131" s="280"/>
      <c r="DO131" s="280" t="s">
        <v>33</v>
      </c>
      <c r="DP131" s="280"/>
      <c r="DQ131" s="280"/>
      <c r="DR131" s="280"/>
      <c r="DS131" s="280"/>
      <c r="DT131" s="280"/>
      <c r="DU131" s="280"/>
      <c r="DV131" s="280"/>
      <c r="DW131" s="280"/>
      <c r="DX131" s="280"/>
      <c r="DY131" s="280"/>
      <c r="DZ131" s="280"/>
      <c r="EA131" s="280"/>
      <c r="EB131" s="280"/>
      <c r="EC131" s="280"/>
      <c r="ED131" s="280"/>
      <c r="EE131" s="280"/>
      <c r="EF131" s="282">
        <f>SUM(CG131)</f>
        <v>-149013380.79</v>
      </c>
      <c r="EG131" s="282"/>
      <c r="EH131" s="282"/>
      <c r="EI131" s="282"/>
      <c r="EJ131" s="282"/>
      <c r="EK131" s="282"/>
      <c r="EL131" s="282"/>
      <c r="EM131" s="282"/>
      <c r="EN131" s="282"/>
      <c r="EO131" s="282"/>
      <c r="EP131" s="282"/>
      <c r="EQ131" s="282"/>
      <c r="ER131" s="282"/>
      <c r="ES131" s="282"/>
      <c r="ET131" s="282"/>
      <c r="EU131" s="280" t="s">
        <v>33</v>
      </c>
      <c r="EV131" s="280"/>
      <c r="EW131" s="280"/>
      <c r="EX131" s="280"/>
      <c r="EY131" s="280"/>
      <c r="EZ131" s="280"/>
      <c r="FA131" s="280"/>
      <c r="FB131" s="280"/>
      <c r="FC131" s="280"/>
      <c r="FD131" s="280"/>
      <c r="FE131" s="280"/>
      <c r="FF131" s="280"/>
      <c r="FG131" s="280"/>
      <c r="FH131" s="280"/>
      <c r="FI131" s="280"/>
      <c r="FJ131" s="280"/>
      <c r="FK131" s="281"/>
    </row>
    <row r="132" spans="1:167" ht="24.75" customHeight="1">
      <c r="A132" s="309" t="s">
        <v>40</v>
      </c>
      <c r="B132" s="310"/>
      <c r="C132" s="310"/>
      <c r="D132" s="310"/>
      <c r="E132" s="310"/>
      <c r="F132" s="310"/>
      <c r="G132" s="310"/>
      <c r="H132" s="310"/>
      <c r="I132" s="310"/>
      <c r="J132" s="310"/>
      <c r="K132" s="310"/>
      <c r="L132" s="310"/>
      <c r="M132" s="310"/>
      <c r="N132" s="310"/>
      <c r="O132" s="310"/>
      <c r="P132" s="310"/>
      <c r="Q132" s="310"/>
      <c r="R132" s="310"/>
      <c r="S132" s="310"/>
      <c r="T132" s="310"/>
      <c r="U132" s="310"/>
      <c r="V132" s="310"/>
      <c r="W132" s="310"/>
      <c r="X132" s="310"/>
      <c r="Y132" s="310"/>
      <c r="Z132" s="310"/>
      <c r="AA132" s="310"/>
      <c r="AB132" s="310"/>
      <c r="AC132" s="310"/>
      <c r="AD132" s="310"/>
      <c r="AE132" s="310"/>
      <c r="AF132" s="310"/>
      <c r="AG132" s="310"/>
      <c r="AH132" s="310"/>
      <c r="AI132" s="310"/>
      <c r="AJ132" s="310"/>
      <c r="AK132" s="310"/>
      <c r="AL132" s="310"/>
      <c r="AM132" s="310"/>
      <c r="AN132" s="310"/>
      <c r="AO132" s="310"/>
      <c r="AP132" s="53" t="s">
        <v>41</v>
      </c>
      <c r="AQ132" s="333" t="s">
        <v>41</v>
      </c>
      <c r="AR132" s="334"/>
      <c r="AS132" s="334"/>
      <c r="AT132" s="334"/>
      <c r="AU132" s="335"/>
      <c r="AV132" s="280" t="s">
        <v>33</v>
      </c>
      <c r="AW132" s="280"/>
      <c r="AX132" s="280"/>
      <c r="AY132" s="280"/>
      <c r="AZ132" s="280"/>
      <c r="BA132" s="280"/>
      <c r="BB132" s="280"/>
      <c r="BC132" s="280"/>
      <c r="BD132" s="280"/>
      <c r="BE132" s="280"/>
      <c r="BF132" s="342"/>
      <c r="BG132" s="343"/>
      <c r="BH132" s="343"/>
      <c r="BI132" s="343"/>
      <c r="BJ132" s="343"/>
      <c r="BK132" s="343"/>
      <c r="BL132" s="344"/>
      <c r="BM132" s="280" t="s">
        <v>33</v>
      </c>
      <c r="BN132" s="280"/>
      <c r="BO132" s="280"/>
      <c r="BP132" s="280"/>
      <c r="BQ132" s="280"/>
      <c r="BR132" s="280"/>
      <c r="BS132" s="280"/>
      <c r="BT132" s="280"/>
      <c r="BU132" s="280"/>
      <c r="BV132" s="280"/>
      <c r="BW132" s="280"/>
      <c r="BX132" s="280"/>
      <c r="BY132" s="280"/>
      <c r="BZ132" s="280"/>
      <c r="CA132" s="280"/>
      <c r="CB132" s="280"/>
      <c r="CC132" s="280"/>
      <c r="CD132" s="280"/>
      <c r="CE132" s="280"/>
      <c r="CF132" s="280"/>
      <c r="CG132" s="282">
        <f>CI48</f>
        <v>199383321.73</v>
      </c>
      <c r="CH132" s="282"/>
      <c r="CI132" s="282"/>
      <c r="CJ132" s="282"/>
      <c r="CK132" s="282"/>
      <c r="CL132" s="282"/>
      <c r="CM132" s="282"/>
      <c r="CN132" s="282"/>
      <c r="CO132" s="282"/>
      <c r="CP132" s="282"/>
      <c r="CQ132" s="282"/>
      <c r="CR132" s="282"/>
      <c r="CS132" s="282"/>
      <c r="CT132" s="282"/>
      <c r="CU132" s="282"/>
      <c r="CV132" s="282"/>
      <c r="CW132" s="282"/>
      <c r="CX132" s="280" t="s">
        <v>33</v>
      </c>
      <c r="CY132" s="280"/>
      <c r="CZ132" s="280"/>
      <c r="DA132" s="280"/>
      <c r="DB132" s="280"/>
      <c r="DC132" s="280"/>
      <c r="DD132" s="280"/>
      <c r="DE132" s="280"/>
      <c r="DF132" s="280"/>
      <c r="DG132" s="280"/>
      <c r="DH132" s="280"/>
      <c r="DI132" s="280"/>
      <c r="DJ132" s="280"/>
      <c r="DK132" s="280"/>
      <c r="DL132" s="280"/>
      <c r="DM132" s="280"/>
      <c r="DN132" s="280"/>
      <c r="DO132" s="280" t="s">
        <v>48</v>
      </c>
      <c r="DP132" s="280"/>
      <c r="DQ132" s="280"/>
      <c r="DR132" s="280"/>
      <c r="DS132" s="280"/>
      <c r="DT132" s="280"/>
      <c r="DU132" s="280"/>
      <c r="DV132" s="280"/>
      <c r="DW132" s="280"/>
      <c r="DX132" s="280"/>
      <c r="DY132" s="280"/>
      <c r="DZ132" s="280"/>
      <c r="EA132" s="280"/>
      <c r="EB132" s="280"/>
      <c r="EC132" s="280"/>
      <c r="ED132" s="280"/>
      <c r="EE132" s="280"/>
      <c r="EF132" s="282">
        <f>SUM(CG132)</f>
        <v>199383321.73</v>
      </c>
      <c r="EG132" s="282"/>
      <c r="EH132" s="282"/>
      <c r="EI132" s="282"/>
      <c r="EJ132" s="282"/>
      <c r="EK132" s="282"/>
      <c r="EL132" s="282"/>
      <c r="EM132" s="282"/>
      <c r="EN132" s="282"/>
      <c r="EO132" s="282"/>
      <c r="EP132" s="282"/>
      <c r="EQ132" s="282"/>
      <c r="ER132" s="282"/>
      <c r="ES132" s="282"/>
      <c r="ET132" s="282"/>
      <c r="EU132" s="280" t="s">
        <v>33</v>
      </c>
      <c r="EV132" s="280"/>
      <c r="EW132" s="280"/>
      <c r="EX132" s="280"/>
      <c r="EY132" s="280"/>
      <c r="EZ132" s="280"/>
      <c r="FA132" s="280"/>
      <c r="FB132" s="280"/>
      <c r="FC132" s="280"/>
      <c r="FD132" s="280"/>
      <c r="FE132" s="280"/>
      <c r="FF132" s="280"/>
      <c r="FG132" s="280"/>
      <c r="FH132" s="280"/>
      <c r="FI132" s="280"/>
      <c r="FJ132" s="280"/>
      <c r="FK132" s="281"/>
    </row>
    <row r="133" spans="1:167" ht="23.25" customHeight="1">
      <c r="A133" s="293" t="s">
        <v>91</v>
      </c>
      <c r="B133" s="294"/>
      <c r="C133" s="294"/>
      <c r="D133" s="294"/>
      <c r="E133" s="294"/>
      <c r="F133" s="294"/>
      <c r="G133" s="294"/>
      <c r="H133" s="294"/>
      <c r="I133" s="294"/>
      <c r="J133" s="294"/>
      <c r="K133" s="294"/>
      <c r="L133" s="294"/>
      <c r="M133" s="294"/>
      <c r="N133" s="294"/>
      <c r="O133" s="294"/>
      <c r="P133" s="294"/>
      <c r="Q133" s="294"/>
      <c r="R133" s="294"/>
      <c r="S133" s="294"/>
      <c r="T133" s="294"/>
      <c r="U133" s="294"/>
      <c r="V133" s="294"/>
      <c r="W133" s="294"/>
      <c r="X133" s="294"/>
      <c r="Y133" s="294"/>
      <c r="Z133" s="294"/>
      <c r="AA133" s="294"/>
      <c r="AB133" s="294"/>
      <c r="AC133" s="294"/>
      <c r="AD133" s="294"/>
      <c r="AE133" s="294"/>
      <c r="AF133" s="294"/>
      <c r="AG133" s="294"/>
      <c r="AH133" s="294"/>
      <c r="AI133" s="294"/>
      <c r="AJ133" s="294"/>
      <c r="AK133" s="294"/>
      <c r="AL133" s="294"/>
      <c r="AM133" s="294"/>
      <c r="AN133" s="294"/>
      <c r="AO133" s="294"/>
      <c r="AP133" s="53" t="s">
        <v>42</v>
      </c>
      <c r="AQ133" s="333" t="s">
        <v>42</v>
      </c>
      <c r="AR133" s="334"/>
      <c r="AS133" s="334"/>
      <c r="AT133" s="334"/>
      <c r="AU133" s="335"/>
      <c r="AV133" s="280" t="s">
        <v>33</v>
      </c>
      <c r="AW133" s="280"/>
      <c r="AX133" s="280"/>
      <c r="AY133" s="280"/>
      <c r="AZ133" s="280"/>
      <c r="BA133" s="280"/>
      <c r="BB133" s="280"/>
      <c r="BC133" s="280"/>
      <c r="BD133" s="280"/>
      <c r="BE133" s="280"/>
      <c r="BF133" s="342"/>
      <c r="BG133" s="343"/>
      <c r="BH133" s="343"/>
      <c r="BI133" s="343"/>
      <c r="BJ133" s="343"/>
      <c r="BK133" s="343"/>
      <c r="BL133" s="344"/>
      <c r="BM133" s="280" t="s">
        <v>33</v>
      </c>
      <c r="BN133" s="280"/>
      <c r="BO133" s="280"/>
      <c r="BP133" s="280"/>
      <c r="BQ133" s="280"/>
      <c r="BR133" s="280"/>
      <c r="BS133" s="280"/>
      <c r="BT133" s="280"/>
      <c r="BU133" s="280"/>
      <c r="BV133" s="280"/>
      <c r="BW133" s="280"/>
      <c r="BX133" s="280"/>
      <c r="BY133" s="280"/>
      <c r="BZ133" s="280"/>
      <c r="CA133" s="280"/>
      <c r="CB133" s="280"/>
      <c r="CC133" s="280"/>
      <c r="CD133" s="280"/>
      <c r="CE133" s="280"/>
      <c r="CF133" s="280"/>
      <c r="CG133" s="280" t="s">
        <v>33</v>
      </c>
      <c r="CH133" s="280"/>
      <c r="CI133" s="280"/>
      <c r="CJ133" s="280"/>
      <c r="CK133" s="280"/>
      <c r="CL133" s="280"/>
      <c r="CM133" s="280"/>
      <c r="CN133" s="280"/>
      <c r="CO133" s="280"/>
      <c r="CP133" s="280"/>
      <c r="CQ133" s="280"/>
      <c r="CR133" s="280"/>
      <c r="CS133" s="280"/>
      <c r="CT133" s="280"/>
      <c r="CU133" s="280"/>
      <c r="CV133" s="280"/>
      <c r="CW133" s="280"/>
      <c r="CX133" s="280" t="s">
        <v>48</v>
      </c>
      <c r="CY133" s="280"/>
      <c r="CZ133" s="280"/>
      <c r="DA133" s="280"/>
      <c r="DB133" s="280"/>
      <c r="DC133" s="280"/>
      <c r="DD133" s="280"/>
      <c r="DE133" s="280"/>
      <c r="DF133" s="280"/>
      <c r="DG133" s="280"/>
      <c r="DH133" s="280"/>
      <c r="DI133" s="280"/>
      <c r="DJ133" s="280"/>
      <c r="DK133" s="280"/>
      <c r="DL133" s="280"/>
      <c r="DM133" s="280"/>
      <c r="DN133" s="280"/>
      <c r="DO133" s="280" t="s">
        <v>48</v>
      </c>
      <c r="DP133" s="280"/>
      <c r="DQ133" s="280"/>
      <c r="DR133" s="280"/>
      <c r="DS133" s="280"/>
      <c r="DT133" s="280"/>
      <c r="DU133" s="280"/>
      <c r="DV133" s="280"/>
      <c r="DW133" s="280"/>
      <c r="DX133" s="280"/>
      <c r="DY133" s="280"/>
      <c r="DZ133" s="280"/>
      <c r="EA133" s="280"/>
      <c r="EB133" s="280"/>
      <c r="EC133" s="280"/>
      <c r="ED133" s="280"/>
      <c r="EE133" s="280"/>
      <c r="EF133" s="280" t="s">
        <v>48</v>
      </c>
      <c r="EG133" s="280"/>
      <c r="EH133" s="280"/>
      <c r="EI133" s="280"/>
      <c r="EJ133" s="280"/>
      <c r="EK133" s="280"/>
      <c r="EL133" s="280"/>
      <c r="EM133" s="280"/>
      <c r="EN133" s="280"/>
      <c r="EO133" s="280"/>
      <c r="EP133" s="280"/>
      <c r="EQ133" s="280"/>
      <c r="ER133" s="280"/>
      <c r="ES133" s="280"/>
      <c r="ET133" s="280"/>
      <c r="EU133" s="280" t="s">
        <v>33</v>
      </c>
      <c r="EV133" s="280"/>
      <c r="EW133" s="280"/>
      <c r="EX133" s="280"/>
      <c r="EY133" s="280"/>
      <c r="EZ133" s="280"/>
      <c r="FA133" s="280"/>
      <c r="FB133" s="280"/>
      <c r="FC133" s="280"/>
      <c r="FD133" s="280"/>
      <c r="FE133" s="280"/>
      <c r="FF133" s="280"/>
      <c r="FG133" s="280"/>
      <c r="FH133" s="280"/>
      <c r="FI133" s="280"/>
      <c r="FJ133" s="280"/>
      <c r="FK133" s="281"/>
    </row>
    <row r="134" spans="1:167" ht="34.5" customHeight="1">
      <c r="A134" s="293" t="s">
        <v>92</v>
      </c>
      <c r="B134" s="294"/>
      <c r="C134" s="294"/>
      <c r="D134" s="294"/>
      <c r="E134" s="294"/>
      <c r="F134" s="294"/>
      <c r="G134" s="294"/>
      <c r="H134" s="294"/>
      <c r="I134" s="294"/>
      <c r="J134" s="294"/>
      <c r="K134" s="294"/>
      <c r="L134" s="294"/>
      <c r="M134" s="294"/>
      <c r="N134" s="294"/>
      <c r="O134" s="294"/>
      <c r="P134" s="294"/>
      <c r="Q134" s="294"/>
      <c r="R134" s="294"/>
      <c r="S134" s="294"/>
      <c r="T134" s="294"/>
      <c r="U134" s="294"/>
      <c r="V134" s="294"/>
      <c r="W134" s="294"/>
      <c r="X134" s="294"/>
      <c r="Y134" s="294"/>
      <c r="Z134" s="294"/>
      <c r="AA134" s="294"/>
      <c r="AB134" s="294"/>
      <c r="AC134" s="294"/>
      <c r="AD134" s="294"/>
      <c r="AE134" s="294"/>
      <c r="AF134" s="294"/>
      <c r="AG134" s="294"/>
      <c r="AH134" s="294"/>
      <c r="AI134" s="294"/>
      <c r="AJ134" s="294"/>
      <c r="AK134" s="294"/>
      <c r="AL134" s="294"/>
      <c r="AM134" s="294"/>
      <c r="AN134" s="294"/>
      <c r="AO134" s="294"/>
      <c r="AP134" s="53" t="s">
        <v>43</v>
      </c>
      <c r="AQ134" s="333" t="s">
        <v>43</v>
      </c>
      <c r="AR134" s="334"/>
      <c r="AS134" s="334"/>
      <c r="AT134" s="334"/>
      <c r="AU134" s="335"/>
      <c r="AV134" s="280" t="s">
        <v>33</v>
      </c>
      <c r="AW134" s="280"/>
      <c r="AX134" s="280"/>
      <c r="AY134" s="280"/>
      <c r="AZ134" s="280"/>
      <c r="BA134" s="280"/>
      <c r="BB134" s="280"/>
      <c r="BC134" s="280"/>
      <c r="BD134" s="280"/>
      <c r="BE134" s="280"/>
      <c r="BF134" s="342"/>
      <c r="BG134" s="343"/>
      <c r="BH134" s="343"/>
      <c r="BI134" s="343"/>
      <c r="BJ134" s="343"/>
      <c r="BK134" s="343"/>
      <c r="BL134" s="344"/>
      <c r="BM134" s="280" t="s">
        <v>33</v>
      </c>
      <c r="BN134" s="280"/>
      <c r="BO134" s="280"/>
      <c r="BP134" s="280"/>
      <c r="BQ134" s="280"/>
      <c r="BR134" s="280"/>
      <c r="BS134" s="280"/>
      <c r="BT134" s="280"/>
      <c r="BU134" s="280"/>
      <c r="BV134" s="280"/>
      <c r="BW134" s="280"/>
      <c r="BX134" s="280"/>
      <c r="BY134" s="280"/>
      <c r="BZ134" s="280"/>
      <c r="CA134" s="280"/>
      <c r="CB134" s="280"/>
      <c r="CC134" s="280"/>
      <c r="CD134" s="280"/>
      <c r="CE134" s="280"/>
      <c r="CF134" s="280"/>
      <c r="CG134" s="280" t="s">
        <v>33</v>
      </c>
      <c r="CH134" s="280"/>
      <c r="CI134" s="280"/>
      <c r="CJ134" s="280"/>
      <c r="CK134" s="280"/>
      <c r="CL134" s="280"/>
      <c r="CM134" s="280"/>
      <c r="CN134" s="280"/>
      <c r="CO134" s="280"/>
      <c r="CP134" s="280"/>
      <c r="CQ134" s="280"/>
      <c r="CR134" s="280"/>
      <c r="CS134" s="280"/>
      <c r="CT134" s="280"/>
      <c r="CU134" s="280"/>
      <c r="CV134" s="280"/>
      <c r="CW134" s="280"/>
      <c r="CX134" s="280" t="s">
        <v>48</v>
      </c>
      <c r="CY134" s="280"/>
      <c r="CZ134" s="280"/>
      <c r="DA134" s="280"/>
      <c r="DB134" s="280"/>
      <c r="DC134" s="280"/>
      <c r="DD134" s="280"/>
      <c r="DE134" s="280"/>
      <c r="DF134" s="280"/>
      <c r="DG134" s="280"/>
      <c r="DH134" s="280"/>
      <c r="DI134" s="280"/>
      <c r="DJ134" s="280"/>
      <c r="DK134" s="280"/>
      <c r="DL134" s="280"/>
      <c r="DM134" s="280"/>
      <c r="DN134" s="280"/>
      <c r="DO134" s="280" t="s">
        <v>48</v>
      </c>
      <c r="DP134" s="280"/>
      <c r="DQ134" s="280"/>
      <c r="DR134" s="280"/>
      <c r="DS134" s="280"/>
      <c r="DT134" s="280"/>
      <c r="DU134" s="280"/>
      <c r="DV134" s="280"/>
      <c r="DW134" s="280"/>
      <c r="DX134" s="280"/>
      <c r="DY134" s="280"/>
      <c r="DZ134" s="280"/>
      <c r="EA134" s="280"/>
      <c r="EB134" s="280"/>
      <c r="EC134" s="280"/>
      <c r="ED134" s="280"/>
      <c r="EE134" s="280"/>
      <c r="EF134" s="280" t="s">
        <v>48</v>
      </c>
      <c r="EG134" s="280"/>
      <c r="EH134" s="280"/>
      <c r="EI134" s="280"/>
      <c r="EJ134" s="280"/>
      <c r="EK134" s="280"/>
      <c r="EL134" s="280"/>
      <c r="EM134" s="280"/>
      <c r="EN134" s="280"/>
      <c r="EO134" s="280"/>
      <c r="EP134" s="280"/>
      <c r="EQ134" s="280"/>
      <c r="ER134" s="280"/>
      <c r="ES134" s="280"/>
      <c r="ET134" s="280"/>
      <c r="EU134" s="280" t="s">
        <v>33</v>
      </c>
      <c r="EV134" s="280"/>
      <c r="EW134" s="280"/>
      <c r="EX134" s="280"/>
      <c r="EY134" s="280"/>
      <c r="EZ134" s="280"/>
      <c r="FA134" s="280"/>
      <c r="FB134" s="280"/>
      <c r="FC134" s="280"/>
      <c r="FD134" s="280"/>
      <c r="FE134" s="280"/>
      <c r="FF134" s="280"/>
      <c r="FG134" s="280"/>
      <c r="FH134" s="280"/>
      <c r="FI134" s="280"/>
      <c r="FJ134" s="280"/>
      <c r="FK134" s="281"/>
    </row>
    <row r="135" spans="1:167" ht="24" customHeight="1" thickBot="1">
      <c r="A135" s="309" t="s">
        <v>93</v>
      </c>
      <c r="B135" s="310"/>
      <c r="C135" s="310"/>
      <c r="D135" s="310"/>
      <c r="E135" s="310"/>
      <c r="F135" s="310"/>
      <c r="G135" s="310"/>
      <c r="H135" s="310"/>
      <c r="I135" s="310"/>
      <c r="J135" s="310"/>
      <c r="K135" s="310"/>
      <c r="L135" s="310"/>
      <c r="M135" s="310"/>
      <c r="N135" s="310"/>
      <c r="O135" s="310"/>
      <c r="P135" s="310"/>
      <c r="Q135" s="310"/>
      <c r="R135" s="310"/>
      <c r="S135" s="310"/>
      <c r="T135" s="310"/>
      <c r="U135" s="310"/>
      <c r="V135" s="310"/>
      <c r="W135" s="310"/>
      <c r="X135" s="310"/>
      <c r="Y135" s="310"/>
      <c r="Z135" s="310"/>
      <c r="AA135" s="310"/>
      <c r="AB135" s="310"/>
      <c r="AC135" s="310"/>
      <c r="AD135" s="310"/>
      <c r="AE135" s="310"/>
      <c r="AF135" s="310"/>
      <c r="AG135" s="310"/>
      <c r="AH135" s="310"/>
      <c r="AI135" s="310"/>
      <c r="AJ135" s="310"/>
      <c r="AK135" s="310"/>
      <c r="AL135" s="310"/>
      <c r="AM135" s="310"/>
      <c r="AN135" s="310"/>
      <c r="AO135" s="310"/>
      <c r="AP135" s="54" t="s">
        <v>44</v>
      </c>
      <c r="AQ135" s="336" t="s">
        <v>44</v>
      </c>
      <c r="AR135" s="337"/>
      <c r="AS135" s="337"/>
      <c r="AT135" s="337"/>
      <c r="AU135" s="338"/>
      <c r="AV135" s="285" t="s">
        <v>33</v>
      </c>
      <c r="AW135" s="285"/>
      <c r="AX135" s="285"/>
      <c r="AY135" s="285"/>
      <c r="AZ135" s="285"/>
      <c r="BA135" s="285"/>
      <c r="BB135" s="285"/>
      <c r="BC135" s="285"/>
      <c r="BD135" s="285"/>
      <c r="BE135" s="285"/>
      <c r="BF135" s="339"/>
      <c r="BG135" s="340"/>
      <c r="BH135" s="340"/>
      <c r="BI135" s="340"/>
      <c r="BJ135" s="340"/>
      <c r="BK135" s="340"/>
      <c r="BL135" s="341"/>
      <c r="BM135" s="285" t="s">
        <v>33</v>
      </c>
      <c r="BN135" s="285"/>
      <c r="BO135" s="285"/>
      <c r="BP135" s="285"/>
      <c r="BQ135" s="285"/>
      <c r="BR135" s="285"/>
      <c r="BS135" s="285"/>
      <c r="BT135" s="285"/>
      <c r="BU135" s="285"/>
      <c r="BV135" s="285"/>
      <c r="BW135" s="285"/>
      <c r="BX135" s="285"/>
      <c r="BY135" s="285"/>
      <c r="BZ135" s="285"/>
      <c r="CA135" s="285"/>
      <c r="CB135" s="285"/>
      <c r="CC135" s="285"/>
      <c r="CD135" s="285"/>
      <c r="CE135" s="285"/>
      <c r="CF135" s="285"/>
      <c r="CG135" s="285" t="s">
        <v>33</v>
      </c>
      <c r="CH135" s="285"/>
      <c r="CI135" s="285"/>
      <c r="CJ135" s="285"/>
      <c r="CK135" s="285"/>
      <c r="CL135" s="285"/>
      <c r="CM135" s="285"/>
      <c r="CN135" s="285"/>
      <c r="CO135" s="285"/>
      <c r="CP135" s="285"/>
      <c r="CQ135" s="285"/>
      <c r="CR135" s="285"/>
      <c r="CS135" s="285"/>
      <c r="CT135" s="285"/>
      <c r="CU135" s="285"/>
      <c r="CV135" s="285"/>
      <c r="CW135" s="285"/>
      <c r="CX135" s="285" t="s">
        <v>48</v>
      </c>
      <c r="CY135" s="285"/>
      <c r="CZ135" s="285"/>
      <c r="DA135" s="285"/>
      <c r="DB135" s="285"/>
      <c r="DC135" s="285"/>
      <c r="DD135" s="285"/>
      <c r="DE135" s="285"/>
      <c r="DF135" s="285"/>
      <c r="DG135" s="285"/>
      <c r="DH135" s="285"/>
      <c r="DI135" s="285"/>
      <c r="DJ135" s="285"/>
      <c r="DK135" s="285"/>
      <c r="DL135" s="285"/>
      <c r="DM135" s="285"/>
      <c r="DN135" s="285"/>
      <c r="DO135" s="285" t="s">
        <v>48</v>
      </c>
      <c r="DP135" s="285"/>
      <c r="DQ135" s="285"/>
      <c r="DR135" s="285"/>
      <c r="DS135" s="285"/>
      <c r="DT135" s="285"/>
      <c r="DU135" s="285"/>
      <c r="DV135" s="285"/>
      <c r="DW135" s="285"/>
      <c r="DX135" s="285"/>
      <c r="DY135" s="285"/>
      <c r="DZ135" s="285"/>
      <c r="EA135" s="285"/>
      <c r="EB135" s="285"/>
      <c r="EC135" s="285"/>
      <c r="ED135" s="285"/>
      <c r="EE135" s="285"/>
      <c r="EF135" s="285" t="s">
        <v>48</v>
      </c>
      <c r="EG135" s="285"/>
      <c r="EH135" s="285"/>
      <c r="EI135" s="285"/>
      <c r="EJ135" s="285"/>
      <c r="EK135" s="285"/>
      <c r="EL135" s="285"/>
      <c r="EM135" s="285"/>
      <c r="EN135" s="285"/>
      <c r="EO135" s="285"/>
      <c r="EP135" s="285"/>
      <c r="EQ135" s="285"/>
      <c r="ER135" s="285"/>
      <c r="ES135" s="285"/>
      <c r="ET135" s="285"/>
      <c r="EU135" s="285" t="s">
        <v>33</v>
      </c>
      <c r="EV135" s="285"/>
      <c r="EW135" s="285"/>
      <c r="EX135" s="285"/>
      <c r="EY135" s="285"/>
      <c r="EZ135" s="285"/>
      <c r="FA135" s="285"/>
      <c r="FB135" s="285"/>
      <c r="FC135" s="285"/>
      <c r="FD135" s="285"/>
      <c r="FE135" s="285"/>
      <c r="FF135" s="285"/>
      <c r="FG135" s="285"/>
      <c r="FH135" s="285"/>
      <c r="FI135" s="285"/>
      <c r="FJ135" s="285"/>
      <c r="FK135" s="286"/>
    </row>
    <row r="136" spans="1:167" s="4" customFormat="1" ht="18.75" customHeight="1">
      <c r="A136" s="332" t="s">
        <v>95</v>
      </c>
      <c r="B136" s="332"/>
      <c r="C136" s="332"/>
      <c r="D136" s="332"/>
      <c r="E136" s="332"/>
      <c r="F136" s="332"/>
      <c r="G136" s="332"/>
      <c r="H136" s="332"/>
      <c r="I136" s="332"/>
      <c r="J136" s="332"/>
      <c r="K136" s="332"/>
      <c r="L136" s="332"/>
      <c r="M136" s="332"/>
      <c r="N136" s="332"/>
      <c r="O136" s="332"/>
      <c r="P136" s="332"/>
      <c r="Q136" s="332"/>
      <c r="R136" s="332"/>
      <c r="S136" s="332"/>
      <c r="T136" s="332"/>
      <c r="U136" s="332"/>
      <c r="V136" s="332"/>
      <c r="W136" s="332"/>
      <c r="X136" s="332"/>
      <c r="Y136" s="332"/>
      <c r="Z136" s="332"/>
      <c r="AA136" s="332"/>
      <c r="AB136" s="332"/>
      <c r="AC136" s="332"/>
      <c r="AD136" s="332"/>
      <c r="AE136" s="332"/>
      <c r="AF136" s="332"/>
      <c r="AG136" s="332"/>
      <c r="AH136" s="332"/>
      <c r="AI136" s="332"/>
      <c r="AJ136" s="332"/>
      <c r="AK136" s="332"/>
      <c r="AL136" s="332"/>
      <c r="AM136" s="332"/>
      <c r="AN136" s="332"/>
      <c r="AO136" s="332"/>
      <c r="AP136" s="332"/>
      <c r="AQ136" s="332"/>
      <c r="AR136" s="332"/>
      <c r="AS136" s="332"/>
      <c r="AT136" s="332"/>
      <c r="AU136" s="332"/>
      <c r="AV136" s="332"/>
      <c r="AW136" s="332"/>
      <c r="AX136" s="332"/>
      <c r="AY136" s="332"/>
      <c r="AZ136" s="332"/>
      <c r="BA136" s="332"/>
      <c r="BB136" s="332"/>
      <c r="BC136" s="59"/>
      <c r="BD136" s="55"/>
      <c r="BE136" s="55"/>
      <c r="BF136" s="55"/>
      <c r="BG136" s="55"/>
      <c r="BH136" s="55"/>
      <c r="BI136" s="55"/>
      <c r="BJ136" s="56"/>
      <c r="BK136" s="56"/>
      <c r="BL136" s="56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287" t="s">
        <v>101</v>
      </c>
      <c r="CB136" s="287"/>
      <c r="CC136" s="287"/>
      <c r="CD136" s="287"/>
      <c r="CE136" s="287"/>
      <c r="CF136" s="287"/>
      <c r="CG136" s="287"/>
      <c r="CH136" s="287"/>
      <c r="CI136" s="287"/>
      <c r="CJ136" s="287"/>
      <c r="CK136" s="287"/>
      <c r="CL136" s="287"/>
      <c r="CM136" s="287"/>
      <c r="CN136" s="287"/>
      <c r="CO136" s="287"/>
      <c r="CP136" s="287"/>
      <c r="CQ136" s="287"/>
      <c r="CR136" s="287"/>
      <c r="CS136" s="287"/>
      <c r="CT136" s="287"/>
      <c r="CU136" s="287"/>
      <c r="CV136" s="287"/>
      <c r="CW136" s="287"/>
      <c r="CX136" s="287"/>
      <c r="CY136" s="287"/>
      <c r="CZ136" s="287"/>
      <c r="DA136" s="287"/>
      <c r="DB136" s="287"/>
      <c r="DC136" s="57"/>
      <c r="DD136" s="57"/>
      <c r="DE136" s="57"/>
      <c r="DF136" s="57"/>
      <c r="DG136" s="57"/>
      <c r="DH136" s="57"/>
      <c r="DI136" s="57"/>
      <c r="DJ136" s="57"/>
      <c r="DK136" s="57"/>
      <c r="DL136" s="57"/>
      <c r="DM136" s="57"/>
      <c r="DN136" s="57"/>
      <c r="DO136" s="57"/>
      <c r="DP136" s="57"/>
      <c r="DQ136" s="57"/>
      <c r="DR136" s="57"/>
      <c r="DS136" s="57"/>
      <c r="DT136" s="57"/>
      <c r="DU136" s="57"/>
      <c r="DV136" s="57"/>
      <c r="DW136" s="57"/>
      <c r="DX136" s="57"/>
      <c r="DY136" s="57"/>
      <c r="DZ136" s="57"/>
      <c r="EA136" s="57"/>
      <c r="EB136" s="57"/>
      <c r="EC136" s="57"/>
      <c r="ED136" s="57"/>
      <c r="EE136" s="57"/>
      <c r="EF136" s="57"/>
      <c r="EG136" s="57"/>
      <c r="EH136" s="57"/>
      <c r="EI136" s="57"/>
      <c r="EJ136" s="57"/>
      <c r="EK136" s="57"/>
      <c r="EL136" s="57"/>
      <c r="EM136" s="57"/>
      <c r="EN136" s="57"/>
      <c r="EO136" s="57"/>
      <c r="EP136" s="57"/>
      <c r="EQ136" s="57"/>
      <c r="ER136" s="57"/>
      <c r="ES136" s="57"/>
      <c r="ET136" s="57"/>
      <c r="EU136" s="57"/>
      <c r="EV136" s="57"/>
      <c r="EW136" s="57"/>
      <c r="EX136" s="57"/>
      <c r="EY136" s="57"/>
      <c r="EZ136" s="57"/>
      <c r="FA136" s="57"/>
      <c r="FB136" s="57"/>
      <c r="FC136" s="57"/>
      <c r="FD136" s="57"/>
      <c r="FE136" s="57"/>
      <c r="FF136" s="57"/>
      <c r="FG136" s="57"/>
      <c r="FH136" s="57"/>
      <c r="FI136" s="57"/>
      <c r="FJ136" s="57"/>
      <c r="FK136" s="57"/>
    </row>
    <row r="137" spans="1:167" s="4" customFormat="1" ht="13.5" customHeight="1">
      <c r="A137" s="58"/>
      <c r="B137" s="349" t="s">
        <v>45</v>
      </c>
      <c r="C137" s="350"/>
      <c r="D137" s="350"/>
      <c r="E137" s="350"/>
      <c r="F137" s="350"/>
      <c r="G137" s="350"/>
      <c r="H137" s="350"/>
      <c r="I137" s="350"/>
      <c r="J137" s="350"/>
      <c r="K137" s="350"/>
      <c r="L137" s="350"/>
      <c r="M137" s="350"/>
      <c r="N137" s="350"/>
      <c r="O137" s="350"/>
      <c r="P137" s="350"/>
      <c r="Q137" s="350"/>
      <c r="R137" s="350"/>
      <c r="S137" s="350"/>
      <c r="T137" s="350"/>
      <c r="U137" s="350"/>
      <c r="V137" s="350"/>
      <c r="W137" s="350"/>
      <c r="X137" s="350"/>
      <c r="Y137" s="350"/>
      <c r="Z137" s="350"/>
      <c r="AA137" s="350"/>
      <c r="AB137" s="350"/>
      <c r="AC137" s="350"/>
      <c r="AD137" s="350"/>
      <c r="AE137" s="350"/>
      <c r="AF137" s="350"/>
      <c r="AG137" s="350"/>
      <c r="AH137" s="350"/>
      <c r="AI137" s="350"/>
      <c r="AJ137" s="350"/>
      <c r="AK137" s="350"/>
      <c r="AL137" s="350"/>
      <c r="AM137" s="350"/>
      <c r="AN137" s="350"/>
      <c r="AO137" s="350"/>
      <c r="AP137" s="350"/>
      <c r="AQ137" s="350"/>
      <c r="AR137" s="350"/>
      <c r="AS137" s="350"/>
      <c r="AT137" s="350"/>
      <c r="AU137" s="350"/>
      <c r="AV137" s="350"/>
      <c r="AW137" s="350"/>
      <c r="AX137" s="350"/>
      <c r="AY137" s="350"/>
      <c r="AZ137" s="350"/>
      <c r="BA137" s="350"/>
      <c r="BB137" s="350"/>
      <c r="BC137" s="69"/>
      <c r="BD137" s="59"/>
      <c r="BE137" s="59"/>
      <c r="BF137" s="59"/>
      <c r="BG137" s="59"/>
      <c r="BH137" s="59"/>
      <c r="BI137" s="59"/>
      <c r="BJ137" s="56"/>
      <c r="BK137" s="56"/>
      <c r="BL137" s="56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287"/>
      <c r="CB137" s="287"/>
      <c r="CC137" s="287"/>
      <c r="CD137" s="287"/>
      <c r="CE137" s="287"/>
      <c r="CF137" s="287"/>
      <c r="CG137" s="287"/>
      <c r="CH137" s="287"/>
      <c r="CI137" s="287"/>
      <c r="CJ137" s="287"/>
      <c r="CK137" s="287"/>
      <c r="CL137" s="287"/>
      <c r="CM137" s="287"/>
      <c r="CN137" s="287"/>
      <c r="CO137" s="287"/>
      <c r="CP137" s="287"/>
      <c r="CQ137" s="287"/>
      <c r="CR137" s="287"/>
      <c r="CS137" s="287"/>
      <c r="CT137" s="287"/>
      <c r="CU137" s="287"/>
      <c r="CV137" s="287"/>
      <c r="CW137" s="287"/>
      <c r="CX137" s="287"/>
      <c r="CY137" s="287"/>
      <c r="CZ137" s="287"/>
      <c r="DA137" s="287"/>
      <c r="DB137" s="287"/>
      <c r="DC137" s="57"/>
      <c r="DD137" s="57"/>
      <c r="DE137" s="57"/>
      <c r="DF137" s="57"/>
      <c r="DG137" s="57"/>
      <c r="DH137" s="57"/>
      <c r="DI137" s="57"/>
      <c r="DJ137" s="57"/>
      <c r="DK137" s="57"/>
      <c r="DL137" s="57"/>
      <c r="DM137" s="57"/>
      <c r="DN137" s="57"/>
      <c r="DO137" s="57"/>
      <c r="DP137" s="57"/>
      <c r="DQ137" s="57"/>
      <c r="DR137" s="57"/>
      <c r="DS137" s="57"/>
      <c r="DT137" s="284" t="s">
        <v>85</v>
      </c>
      <c r="DU137" s="284"/>
      <c r="DV137" s="284"/>
      <c r="DW137" s="284"/>
      <c r="DX137" s="284"/>
      <c r="DY137" s="284"/>
      <c r="DZ137" s="284"/>
      <c r="EA137" s="284"/>
      <c r="EB137" s="284"/>
      <c r="EC137" s="284"/>
      <c r="ED137" s="284"/>
      <c r="EE137" s="284"/>
      <c r="EF137" s="284"/>
      <c r="EG137" s="284"/>
      <c r="EH137" s="284"/>
      <c r="EI137" s="284"/>
      <c r="EJ137" s="284"/>
      <c r="EK137" s="284"/>
      <c r="EL137" s="284"/>
      <c r="EM137" s="284"/>
      <c r="EN137" s="284"/>
      <c r="EO137" s="284"/>
      <c r="EP137" s="284"/>
      <c r="EQ137" s="284"/>
      <c r="ER137" s="284"/>
      <c r="ES137" s="284"/>
      <c r="ET137" s="284"/>
      <c r="EU137" s="57"/>
      <c r="EV137" s="57"/>
      <c r="EW137" s="57"/>
      <c r="EX137" s="57"/>
      <c r="EY137" s="57"/>
      <c r="EZ137" s="57"/>
      <c r="FA137" s="57"/>
      <c r="FB137" s="57"/>
      <c r="FC137" s="57"/>
      <c r="FD137" s="57"/>
      <c r="FE137" s="57"/>
      <c r="FF137" s="57"/>
      <c r="FG137" s="57"/>
      <c r="FH137" s="57"/>
      <c r="FI137" s="57"/>
      <c r="FJ137" s="57"/>
      <c r="FK137" s="57"/>
    </row>
    <row r="138" spans="1:167" ht="19.5" customHeight="1">
      <c r="A138" s="13" t="s">
        <v>8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351" t="s">
        <v>46</v>
      </c>
      <c r="S138" s="351"/>
      <c r="T138" s="351"/>
      <c r="U138" s="351"/>
      <c r="V138" s="351"/>
      <c r="W138" s="351"/>
      <c r="X138" s="351"/>
      <c r="Y138" s="351"/>
      <c r="Z138" s="351"/>
      <c r="AA138" s="351"/>
      <c r="AB138" s="351"/>
      <c r="AC138" s="351"/>
      <c r="AD138" s="351"/>
      <c r="AE138" s="351"/>
      <c r="AF138" s="60"/>
      <c r="AG138" s="60"/>
      <c r="AH138" s="352" t="s">
        <v>94</v>
      </c>
      <c r="AI138" s="352"/>
      <c r="AJ138" s="352"/>
      <c r="AK138" s="352"/>
      <c r="AL138" s="352"/>
      <c r="AM138" s="352"/>
      <c r="AN138" s="352"/>
      <c r="AO138" s="352"/>
      <c r="AP138" s="352"/>
      <c r="AQ138" s="352"/>
      <c r="AR138" s="352"/>
      <c r="AS138" s="352"/>
      <c r="AT138" s="352"/>
      <c r="AU138" s="352"/>
      <c r="AV138" s="352"/>
      <c r="AW138" s="352"/>
      <c r="AX138" s="352"/>
      <c r="AY138" s="352"/>
      <c r="AZ138" s="352"/>
      <c r="BA138" s="352"/>
      <c r="BB138" s="352"/>
      <c r="BC138" s="352"/>
      <c r="BD138" s="352"/>
      <c r="BE138" s="352"/>
      <c r="BF138" s="352"/>
      <c r="BG138" s="352"/>
      <c r="BH138" s="352"/>
      <c r="BI138" s="352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283" t="s">
        <v>9</v>
      </c>
      <c r="DE138" s="283"/>
      <c r="DF138" s="283"/>
      <c r="DG138" s="283"/>
      <c r="DH138" s="283"/>
      <c r="DI138" s="283"/>
      <c r="DJ138" s="283"/>
      <c r="DK138" s="283"/>
      <c r="DL138" s="283"/>
      <c r="DM138" s="283"/>
      <c r="DN138" s="283"/>
      <c r="DO138" s="283"/>
      <c r="DP138" s="283"/>
      <c r="DQ138" s="283"/>
      <c r="DR138" s="61"/>
      <c r="DS138" s="61"/>
      <c r="DT138" s="283" t="s">
        <v>10</v>
      </c>
      <c r="DU138" s="283"/>
      <c r="DV138" s="283"/>
      <c r="DW138" s="283"/>
      <c r="DX138" s="283"/>
      <c r="DY138" s="283"/>
      <c r="DZ138" s="283"/>
      <c r="EA138" s="283"/>
      <c r="EB138" s="283"/>
      <c r="EC138" s="283"/>
      <c r="ED138" s="283"/>
      <c r="EE138" s="283"/>
      <c r="EF138" s="283"/>
      <c r="EG138" s="283"/>
      <c r="EH138" s="283"/>
      <c r="EI138" s="283"/>
      <c r="EJ138" s="283"/>
      <c r="EK138" s="283"/>
      <c r="EL138" s="283"/>
      <c r="EM138" s="283"/>
      <c r="EN138" s="283"/>
      <c r="EO138" s="283"/>
      <c r="EP138" s="283"/>
      <c r="EQ138" s="283"/>
      <c r="ER138" s="283"/>
      <c r="ES138" s="283"/>
      <c r="ET138" s="28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</row>
    <row r="139" spans="1:167" ht="14.2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348" t="s">
        <v>9</v>
      </c>
      <c r="S139" s="348"/>
      <c r="T139" s="348"/>
      <c r="U139" s="348"/>
      <c r="V139" s="348"/>
      <c r="W139" s="348"/>
      <c r="X139" s="348"/>
      <c r="Y139" s="348"/>
      <c r="Z139" s="348"/>
      <c r="AA139" s="348"/>
      <c r="AB139" s="348"/>
      <c r="AC139" s="348"/>
      <c r="AD139" s="348"/>
      <c r="AE139" s="348"/>
      <c r="AF139" s="61"/>
      <c r="AG139" s="61"/>
      <c r="AH139" s="348" t="s">
        <v>10</v>
      </c>
      <c r="AI139" s="348"/>
      <c r="AJ139" s="348"/>
      <c r="AK139" s="348"/>
      <c r="AL139" s="348"/>
      <c r="AM139" s="348"/>
      <c r="AN139" s="348"/>
      <c r="AO139" s="348"/>
      <c r="AP139" s="348"/>
      <c r="AQ139" s="348"/>
      <c r="AR139" s="348"/>
      <c r="AS139" s="348"/>
      <c r="AT139" s="348"/>
      <c r="AU139" s="348"/>
      <c r="AV139" s="348"/>
      <c r="AW139" s="348"/>
      <c r="AX139" s="348"/>
      <c r="AY139" s="348"/>
      <c r="AZ139" s="348"/>
      <c r="BA139" s="348"/>
      <c r="BB139" s="348"/>
      <c r="BC139" s="348"/>
      <c r="BD139" s="348"/>
      <c r="BE139" s="348"/>
      <c r="BF139" s="348"/>
      <c r="BG139" s="348"/>
      <c r="BH139" s="348"/>
      <c r="BI139" s="348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</row>
    <row r="140" spans="1:167" ht="14.25" customHeight="1">
      <c r="A140" s="347" t="s">
        <v>305</v>
      </c>
      <c r="B140" s="347"/>
      <c r="C140" s="347"/>
      <c r="D140" s="347"/>
      <c r="E140" s="347"/>
      <c r="F140" s="347"/>
      <c r="G140" s="347"/>
      <c r="H140" s="347"/>
      <c r="I140" s="347"/>
      <c r="J140" s="347"/>
      <c r="K140" s="347"/>
      <c r="L140" s="347"/>
      <c r="M140" s="347"/>
      <c r="N140" s="347"/>
      <c r="O140" s="347"/>
      <c r="P140" s="347"/>
      <c r="Q140" s="347"/>
      <c r="R140" s="347"/>
      <c r="S140" s="347"/>
      <c r="T140" s="347"/>
      <c r="U140" s="347"/>
      <c r="V140" s="347"/>
      <c r="W140" s="347"/>
      <c r="X140" s="347"/>
      <c r="Y140" s="347"/>
      <c r="Z140" s="347"/>
      <c r="AA140" s="347"/>
      <c r="AB140" s="347"/>
      <c r="AC140" s="347"/>
      <c r="AD140" s="347"/>
      <c r="AE140" s="347"/>
      <c r="AF140" s="61"/>
      <c r="AG140" s="61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</row>
    <row r="141" spans="1:167" ht="14.25" customHeight="1">
      <c r="A141" s="347" t="s">
        <v>118</v>
      </c>
      <c r="B141" s="347"/>
      <c r="C141" s="347"/>
      <c r="D141" s="347"/>
      <c r="E141" s="347"/>
      <c r="F141" s="347"/>
      <c r="G141" s="347"/>
      <c r="H141" s="347"/>
      <c r="I141" s="347"/>
      <c r="J141" s="347"/>
      <c r="K141" s="347"/>
      <c r="L141" s="347"/>
      <c r="M141" s="347"/>
      <c r="N141" s="347"/>
      <c r="O141" s="347"/>
      <c r="P141" s="347"/>
      <c r="Q141" s="347"/>
      <c r="R141" s="347"/>
      <c r="S141" s="347"/>
      <c r="T141" s="347"/>
      <c r="U141" s="347"/>
      <c r="V141" s="347"/>
      <c r="W141" s="347"/>
      <c r="X141" s="347"/>
      <c r="Y141" s="347"/>
      <c r="Z141" s="347"/>
      <c r="AA141" s="347"/>
      <c r="AB141" s="347"/>
      <c r="AC141" s="347"/>
      <c r="AD141" s="347"/>
      <c r="AE141" s="347"/>
      <c r="AF141" s="347"/>
      <c r="AG141" s="347"/>
      <c r="AH141" s="347"/>
      <c r="AI141" s="347"/>
      <c r="AJ141" s="347"/>
      <c r="AK141" s="347"/>
      <c r="AL141" s="347"/>
      <c r="AM141" s="347"/>
      <c r="AN141" s="347"/>
      <c r="AO141" s="347"/>
      <c r="AP141" s="347"/>
      <c r="AQ141" s="347"/>
      <c r="AR141" s="347"/>
      <c r="AS141" s="347"/>
      <c r="AT141" s="347"/>
      <c r="AU141" s="347"/>
      <c r="AV141" s="347"/>
      <c r="AW141" s="347"/>
      <c r="AX141" s="347"/>
      <c r="AY141" s="347"/>
      <c r="AZ141" s="347"/>
      <c r="BA141" s="347"/>
      <c r="BB141" s="347"/>
      <c r="BC141" s="62"/>
      <c r="BD141" s="62"/>
      <c r="BE141" s="62"/>
      <c r="BF141" s="62"/>
      <c r="BG141" s="62"/>
      <c r="BH141" s="62"/>
      <c r="BI141" s="62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</row>
    <row r="142" spans="1:167" ht="14.2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1"/>
      <c r="AG142" s="61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</row>
    <row r="143" spans="1:167" ht="14.25" customHeight="1">
      <c r="A143" s="347"/>
      <c r="B143" s="347"/>
      <c r="C143" s="347"/>
      <c r="D143" s="347"/>
      <c r="E143" s="347"/>
      <c r="F143" s="347"/>
      <c r="G143" s="347"/>
      <c r="H143" s="347"/>
      <c r="I143" s="347"/>
      <c r="J143" s="347"/>
      <c r="K143" s="347"/>
      <c r="L143" s="347"/>
      <c r="M143" s="347"/>
      <c r="N143" s="347"/>
      <c r="O143" s="347"/>
      <c r="P143" s="347"/>
      <c r="Q143" s="347"/>
      <c r="R143" s="347"/>
      <c r="S143" s="347"/>
      <c r="T143" s="347"/>
      <c r="U143" s="347"/>
      <c r="V143" s="347"/>
      <c r="W143" s="347"/>
      <c r="X143" s="347"/>
      <c r="Y143" s="347"/>
      <c r="Z143" s="347"/>
      <c r="AA143" s="347"/>
      <c r="AB143" s="347"/>
      <c r="AC143" s="347"/>
      <c r="AD143" s="347"/>
      <c r="AE143" s="347"/>
      <c r="AF143" s="347"/>
      <c r="AG143" s="347"/>
      <c r="AH143" s="347"/>
      <c r="AI143" s="347"/>
      <c r="AJ143" s="347"/>
      <c r="AK143" s="347"/>
      <c r="AL143" s="347"/>
      <c r="AM143" s="347"/>
      <c r="AN143" s="347"/>
      <c r="AO143" s="347"/>
      <c r="AP143" s="347"/>
      <c r="AQ143" s="347"/>
      <c r="AR143" s="347"/>
      <c r="AS143" s="347"/>
      <c r="AT143" s="347"/>
      <c r="AU143" s="347"/>
      <c r="AV143" s="347"/>
      <c r="AW143" s="347"/>
      <c r="AX143" s="347"/>
      <c r="AY143" s="347"/>
      <c r="AZ143" s="347"/>
      <c r="BA143" s="347"/>
      <c r="BB143" s="347"/>
      <c r="BC143" s="6"/>
      <c r="BD143" s="62"/>
      <c r="BE143" s="62"/>
      <c r="BF143" s="62"/>
      <c r="BG143" s="62"/>
      <c r="BH143" s="62"/>
      <c r="BI143" s="62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</row>
    <row r="144" spans="18:61" ht="14.25" customHeight="1"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3"/>
      <c r="AG144" s="3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</row>
    <row r="145" spans="18:61" ht="14.25" customHeight="1"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3"/>
      <c r="AG145" s="3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</row>
    <row r="146" spans="18:61" ht="14.25" customHeight="1"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3"/>
      <c r="AG146" s="3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</row>
    <row r="147" spans="18:61" ht="14.25" customHeight="1"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3"/>
      <c r="AG147" s="3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</row>
    <row r="148" spans="18:61" ht="14.25" customHeight="1"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3"/>
      <c r="AG148" s="3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</row>
    <row r="149" spans="18:61" ht="14.25" customHeight="1"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3"/>
      <c r="AG149" s="3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</row>
    <row r="150" spans="18:61" ht="14.25" customHeight="1"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3"/>
      <c r="AG150" s="3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</row>
    <row r="151" spans="18:61" ht="14.25" customHeight="1"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3"/>
      <c r="AG151" s="3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</row>
    <row r="152" spans="18:61" ht="14.25" customHeight="1"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3"/>
      <c r="AG152" s="3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</row>
    <row r="153" spans="18:61" ht="14.25" customHeight="1"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3"/>
      <c r="AG153" s="3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</row>
    <row r="154" spans="18:61" ht="14.25" customHeight="1"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3"/>
      <c r="AG154" s="3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</row>
    <row r="155" spans="18:61" ht="14.25" customHeight="1"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3"/>
      <c r="AG155" s="3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</row>
    <row r="156" spans="18:61" ht="14.25" customHeight="1"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3"/>
      <c r="AG156" s="3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</row>
    <row r="157" spans="18:61" ht="14.25" customHeight="1"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3"/>
      <c r="AG157" s="3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</row>
    <row r="158" spans="18:61" ht="14.25" customHeight="1"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3"/>
      <c r="AG158" s="3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</row>
    <row r="159" spans="18:61" ht="14.25" customHeight="1"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3"/>
      <c r="AG159" s="3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</row>
    <row r="160" spans="18:61" ht="14.25" customHeight="1"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3"/>
      <c r="AG160" s="3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</row>
    <row r="161" spans="18:61" ht="14.25" customHeight="1"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3"/>
      <c r="AG161" s="3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</row>
    <row r="162" spans="18:61" ht="14.25" customHeight="1"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3"/>
      <c r="AG162" s="3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</row>
    <row r="163" spans="18:61" ht="14.25" customHeight="1"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3"/>
      <c r="AG163" s="3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</row>
    <row r="164" spans="18:61" ht="14.25" customHeight="1"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3"/>
      <c r="AG164" s="3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</row>
    <row r="165" spans="18:61" ht="14.25" customHeight="1"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3"/>
      <c r="AG165" s="3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</row>
    <row r="166" spans="18:61" ht="14.25" customHeight="1"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3"/>
      <c r="AG166" s="3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</row>
    <row r="167" spans="18:61" ht="14.25" customHeight="1"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3"/>
      <c r="AG167" s="3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</row>
    <row r="168" spans="18:61" ht="14.25" customHeight="1"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3"/>
      <c r="AG168" s="3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</row>
    <row r="169" spans="18:61" ht="14.25" customHeight="1"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3"/>
      <c r="AG169" s="3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</row>
    <row r="170" spans="18:61" ht="14.25" customHeight="1"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3"/>
      <c r="AG170" s="3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</row>
    <row r="171" spans="18:61" ht="14.25" customHeight="1"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3"/>
      <c r="AG171" s="3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</row>
    <row r="172" spans="18:61" ht="14.25" customHeight="1"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3"/>
      <c r="AG172" s="3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</row>
    <row r="173" spans="18:61" ht="14.25" customHeight="1"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3"/>
      <c r="AG173" s="3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</row>
    <row r="174" spans="18:61" ht="14.25" customHeight="1"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3"/>
      <c r="AG174" s="3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</row>
    <row r="175" spans="18:61" ht="14.25" customHeight="1"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3"/>
      <c r="AG175" s="3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</row>
    <row r="176" spans="18:61" ht="14.25" customHeight="1"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3"/>
      <c r="AG176" s="3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D176" s="6"/>
      <c r="BE176" s="6"/>
      <c r="BF176" s="6"/>
      <c r="BG176" s="6"/>
      <c r="BH176" s="6"/>
      <c r="BI176" s="6"/>
    </row>
  </sheetData>
  <sheetProtection/>
  <mergeCells count="1197">
    <mergeCell ref="EL82:EX82"/>
    <mergeCell ref="CI77:CX77"/>
    <mergeCell ref="DL80:DX80"/>
    <mergeCell ref="EL83:EX83"/>
    <mergeCell ref="CI83:CX83"/>
    <mergeCell ref="DL73:DX73"/>
    <mergeCell ref="AQ72:BB72"/>
    <mergeCell ref="BD72:BU72"/>
    <mergeCell ref="BV72:CH72"/>
    <mergeCell ref="CI72:CX72"/>
    <mergeCell ref="CY85:DK85"/>
    <mergeCell ref="CI81:CX81"/>
    <mergeCell ref="CI94:CX94"/>
    <mergeCell ref="CI93:CX93"/>
    <mergeCell ref="AQ93:BB93"/>
    <mergeCell ref="BD93:BU93"/>
    <mergeCell ref="BV93:CH93"/>
    <mergeCell ref="BV92:CH92"/>
    <mergeCell ref="A81:AJ81"/>
    <mergeCell ref="AK81:AP81"/>
    <mergeCell ref="AQ81:BB81"/>
    <mergeCell ref="BD81:BU81"/>
    <mergeCell ref="AQ94:BB94"/>
    <mergeCell ref="BD94:BU94"/>
    <mergeCell ref="AQ92:BB92"/>
    <mergeCell ref="BV91:CH91"/>
    <mergeCell ref="BV90:CH90"/>
    <mergeCell ref="BV88:CH88"/>
    <mergeCell ref="BV89:CH89"/>
    <mergeCell ref="CI73:CX73"/>
    <mergeCell ref="CI75:CX75"/>
    <mergeCell ref="CI91:CX91"/>
    <mergeCell ref="CY66:DK66"/>
    <mergeCell ref="DY59:EK59"/>
    <mergeCell ref="DY62:EK62"/>
    <mergeCell ref="DL59:DX59"/>
    <mergeCell ref="DL66:DX66"/>
    <mergeCell ref="CI66:CX66"/>
    <mergeCell ref="DY70:EK70"/>
    <mergeCell ref="DL83:DX83"/>
    <mergeCell ref="CY82:DK82"/>
    <mergeCell ref="AQ54:BB54"/>
    <mergeCell ref="DL56:DX56"/>
    <mergeCell ref="AQ57:BB57"/>
    <mergeCell ref="BD57:BU57"/>
    <mergeCell ref="CI56:CX56"/>
    <mergeCell ref="AQ56:BB56"/>
    <mergeCell ref="BD54:BU54"/>
    <mergeCell ref="BV54:CH54"/>
    <mergeCell ref="BV56:CH56"/>
    <mergeCell ref="BD56:BU56"/>
    <mergeCell ref="AQ55:BB55"/>
    <mergeCell ref="BD55:BU55"/>
    <mergeCell ref="CY56:DK56"/>
    <mergeCell ref="BV57:CH57"/>
    <mergeCell ref="BV55:CH55"/>
    <mergeCell ref="CI55:CX55"/>
    <mergeCell ref="BV61:CH61"/>
    <mergeCell ref="AQ58:BB58"/>
    <mergeCell ref="BV58:CH58"/>
    <mergeCell ref="AQ59:BB59"/>
    <mergeCell ref="BD60:BU60"/>
    <mergeCell ref="DL57:DX57"/>
    <mergeCell ref="BL62:BU62"/>
    <mergeCell ref="BD61:BU61"/>
    <mergeCell ref="A61:AJ61"/>
    <mergeCell ref="AK61:AP61"/>
    <mergeCell ref="AQ62:BB62"/>
    <mergeCell ref="AK60:AP60"/>
    <mergeCell ref="AQ60:BB60"/>
    <mergeCell ref="AQ61:BB61"/>
    <mergeCell ref="A62:AJ62"/>
    <mergeCell ref="A60:AJ60"/>
    <mergeCell ref="BD58:BU58"/>
    <mergeCell ref="BV59:CH59"/>
    <mergeCell ref="BV68:CH68"/>
    <mergeCell ref="BD66:BU66"/>
    <mergeCell ref="BV66:CH66"/>
    <mergeCell ref="BD65:BU65"/>
    <mergeCell ref="BD67:BU67"/>
    <mergeCell ref="BD59:BU59"/>
    <mergeCell ref="BV62:CH62"/>
    <mergeCell ref="BV60:CH60"/>
    <mergeCell ref="BV64:CH64"/>
    <mergeCell ref="BV67:CH67"/>
    <mergeCell ref="BV65:CH65"/>
    <mergeCell ref="CI64:CX64"/>
    <mergeCell ref="BD68:BU68"/>
    <mergeCell ref="BD63:BU63"/>
    <mergeCell ref="CI63:CX63"/>
    <mergeCell ref="BV63:CH63"/>
    <mergeCell ref="EL70:EX70"/>
    <mergeCell ref="DY77:EK77"/>
    <mergeCell ref="DY78:EK78"/>
    <mergeCell ref="CI71:CX71"/>
    <mergeCell ref="CY74:DK74"/>
    <mergeCell ref="CY75:DK75"/>
    <mergeCell ref="CI74:CX74"/>
    <mergeCell ref="CY73:DK73"/>
    <mergeCell ref="EL73:EX73"/>
    <mergeCell ref="DL72:DX72"/>
    <mergeCell ref="EL71:EX71"/>
    <mergeCell ref="DY75:EK75"/>
    <mergeCell ref="DY81:EK81"/>
    <mergeCell ref="EL81:EX81"/>
    <mergeCell ref="EL75:EX75"/>
    <mergeCell ref="DY72:EK72"/>
    <mergeCell ref="EL72:EX72"/>
    <mergeCell ref="DY79:EK79"/>
    <mergeCell ref="DY71:EK71"/>
    <mergeCell ref="DY76:EK76"/>
    <mergeCell ref="BD79:BU79"/>
    <mergeCell ref="BD80:BU80"/>
    <mergeCell ref="DY82:EK82"/>
    <mergeCell ref="DL82:DX82"/>
    <mergeCell ref="CY81:DK81"/>
    <mergeCell ref="DL81:DX81"/>
    <mergeCell ref="BD82:BU82"/>
    <mergeCell ref="DL79:DX79"/>
    <mergeCell ref="DL75:DX75"/>
    <mergeCell ref="CI76:CX76"/>
    <mergeCell ref="BV79:CH79"/>
    <mergeCell ref="BV75:CH75"/>
    <mergeCell ref="BV78:CH78"/>
    <mergeCell ref="DL76:DX76"/>
    <mergeCell ref="CY76:DK76"/>
    <mergeCell ref="BD73:BU73"/>
    <mergeCell ref="BD74:BU74"/>
    <mergeCell ref="BD71:BU71"/>
    <mergeCell ref="BD76:BU76"/>
    <mergeCell ref="CY70:DK70"/>
    <mergeCell ref="BD78:BU78"/>
    <mergeCell ref="BD75:BU75"/>
    <mergeCell ref="BV74:CH74"/>
    <mergeCell ref="BV77:CH77"/>
    <mergeCell ref="CY71:DK71"/>
    <mergeCell ref="BV70:CH70"/>
    <mergeCell ref="CY77:DK77"/>
    <mergeCell ref="BD69:BU69"/>
    <mergeCell ref="BD70:BU70"/>
    <mergeCell ref="CY69:DK69"/>
    <mergeCell ref="BV76:CH76"/>
    <mergeCell ref="CY72:DK72"/>
    <mergeCell ref="CI69:CX69"/>
    <mergeCell ref="BV71:CH71"/>
    <mergeCell ref="BV87:CH87"/>
    <mergeCell ref="BV73:CH73"/>
    <mergeCell ref="BV69:CH69"/>
    <mergeCell ref="CI82:CX82"/>
    <mergeCell ref="BV86:CH86"/>
    <mergeCell ref="CI79:CX79"/>
    <mergeCell ref="BV85:CH85"/>
    <mergeCell ref="CI85:CX85"/>
    <mergeCell ref="CY78:DK78"/>
    <mergeCell ref="BV82:CH82"/>
    <mergeCell ref="CI80:CX80"/>
    <mergeCell ref="BV80:CH80"/>
    <mergeCell ref="CI78:CX78"/>
    <mergeCell ref="CY80:DK80"/>
    <mergeCell ref="DY74:EK74"/>
    <mergeCell ref="EL84:EX84"/>
    <mergeCell ref="DY97:EK97"/>
    <mergeCell ref="EL88:EX88"/>
    <mergeCell ref="EL89:EX89"/>
    <mergeCell ref="EL90:EX90"/>
    <mergeCell ref="EL91:EX91"/>
    <mergeCell ref="EL95:EX95"/>
    <mergeCell ref="EL97:EX97"/>
    <mergeCell ref="DY94:EK94"/>
    <mergeCell ref="EL49:EX49"/>
    <mergeCell ref="DY87:EK87"/>
    <mergeCell ref="DY89:EK89"/>
    <mergeCell ref="EY65:FK65"/>
    <mergeCell ref="EL85:EX85"/>
    <mergeCell ref="DY83:EK83"/>
    <mergeCell ref="DY85:EK85"/>
    <mergeCell ref="DY67:EK67"/>
    <mergeCell ref="EL68:EX68"/>
    <mergeCell ref="EL87:EX87"/>
    <mergeCell ref="DY73:EK73"/>
    <mergeCell ref="DL74:DX74"/>
    <mergeCell ref="DL71:DX71"/>
    <mergeCell ref="EU37:FK37"/>
    <mergeCell ref="EY46:FK46"/>
    <mergeCell ref="EY47:FK47"/>
    <mergeCell ref="EL67:EX67"/>
    <mergeCell ref="EU39:FK39"/>
    <mergeCell ref="EY53:FK53"/>
    <mergeCell ref="EY49:FK49"/>
    <mergeCell ref="EL80:EX80"/>
    <mergeCell ref="DY52:EK52"/>
    <mergeCell ref="DL51:DX51"/>
    <mergeCell ref="EY69:FK69"/>
    <mergeCell ref="EY68:FK68"/>
    <mergeCell ref="EL65:EX65"/>
    <mergeCell ref="DL54:DX54"/>
    <mergeCell ref="DL62:DX62"/>
    <mergeCell ref="EL55:EX55"/>
    <mergeCell ref="EL56:EX56"/>
    <mergeCell ref="CY89:DK89"/>
    <mergeCell ref="DL93:DX93"/>
    <mergeCell ref="EY87:FK87"/>
    <mergeCell ref="EY89:FK89"/>
    <mergeCell ref="EY88:FK88"/>
    <mergeCell ref="EL77:EX77"/>
    <mergeCell ref="EY80:FK80"/>
    <mergeCell ref="EY82:FK82"/>
    <mergeCell ref="EY84:FK84"/>
    <mergeCell ref="EY81:FK81"/>
    <mergeCell ref="DL77:DX77"/>
    <mergeCell ref="DL84:DX84"/>
    <mergeCell ref="CY95:DK95"/>
    <mergeCell ref="DY88:EK88"/>
    <mergeCell ref="DL89:DX89"/>
    <mergeCell ref="DL90:DX90"/>
    <mergeCell ref="DY90:EK90"/>
    <mergeCell ref="DL88:DX88"/>
    <mergeCell ref="CY90:DK90"/>
    <mergeCell ref="CY88:DK88"/>
    <mergeCell ref="CY83:DK83"/>
    <mergeCell ref="CY86:DK86"/>
    <mergeCell ref="CY84:DK84"/>
    <mergeCell ref="DL85:DX85"/>
    <mergeCell ref="DY84:EK84"/>
    <mergeCell ref="DL86:DX86"/>
    <mergeCell ref="DY86:EK86"/>
    <mergeCell ref="DY51:EK51"/>
    <mergeCell ref="CY50:DK50"/>
    <mergeCell ref="EL50:EX50"/>
    <mergeCell ref="DY99:EK99"/>
    <mergeCell ref="EL98:EX98"/>
    <mergeCell ref="DL60:DX60"/>
    <mergeCell ref="DL64:DX64"/>
    <mergeCell ref="EL64:EX64"/>
    <mergeCell ref="DL87:DX87"/>
    <mergeCell ref="DL98:DX98"/>
    <mergeCell ref="DO32:EE32"/>
    <mergeCell ref="CX33:DN33"/>
    <mergeCell ref="CG35:CW35"/>
    <mergeCell ref="CX34:DN34"/>
    <mergeCell ref="DO36:EE36"/>
    <mergeCell ref="CX35:DN35"/>
    <mergeCell ref="DO33:EE33"/>
    <mergeCell ref="CY94:DK94"/>
    <mergeCell ref="EF32:ET32"/>
    <mergeCell ref="EF37:ET37"/>
    <mergeCell ref="DO37:EE37"/>
    <mergeCell ref="CY67:DK67"/>
    <mergeCell ref="CY46:DK46"/>
    <mergeCell ref="CI45:EK45"/>
    <mergeCell ref="DL46:DX46"/>
    <mergeCell ref="CX32:DN32"/>
    <mergeCell ref="CG33:CW33"/>
    <mergeCell ref="DO34:EE34"/>
    <mergeCell ref="EL48:EX48"/>
    <mergeCell ref="EF35:ET35"/>
    <mergeCell ref="EF36:ET36"/>
    <mergeCell ref="EL45:FK45"/>
    <mergeCell ref="DL47:DX47"/>
    <mergeCell ref="EL46:EX46"/>
    <mergeCell ref="DY46:EK46"/>
    <mergeCell ref="CX36:DN36"/>
    <mergeCell ref="DO35:EE35"/>
    <mergeCell ref="EU32:FK32"/>
    <mergeCell ref="EU34:FK34"/>
    <mergeCell ref="EU36:FK36"/>
    <mergeCell ref="EU35:FK35"/>
    <mergeCell ref="EF33:ET33"/>
    <mergeCell ref="EF34:ET34"/>
    <mergeCell ref="EU33:FK33"/>
    <mergeCell ref="EL86:EX86"/>
    <mergeCell ref="CI86:CX86"/>
    <mergeCell ref="CY55:DK55"/>
    <mergeCell ref="CI49:CX49"/>
    <mergeCell ref="CI50:CX50"/>
    <mergeCell ref="CI68:CX68"/>
    <mergeCell ref="DL68:DX68"/>
    <mergeCell ref="EL52:EX52"/>
    <mergeCell ref="EL51:EX51"/>
    <mergeCell ref="CY51:DK51"/>
    <mergeCell ref="DY47:EK47"/>
    <mergeCell ref="EL47:EX47"/>
    <mergeCell ref="CI104:CX104"/>
    <mergeCell ref="CI92:CX92"/>
    <mergeCell ref="DY55:EK55"/>
    <mergeCell ref="CY98:DK98"/>
    <mergeCell ref="CY97:DK97"/>
    <mergeCell ref="CY102:DK102"/>
    <mergeCell ref="CY101:DK101"/>
    <mergeCell ref="CY99:DK99"/>
    <mergeCell ref="DY48:EK48"/>
    <mergeCell ref="CX38:DN38"/>
    <mergeCell ref="EL59:EX59"/>
    <mergeCell ref="DL55:DX55"/>
    <mergeCell ref="EF38:ET38"/>
    <mergeCell ref="EU38:FK38"/>
    <mergeCell ref="EY57:FK57"/>
    <mergeCell ref="CY47:DK47"/>
    <mergeCell ref="CY52:DK52"/>
    <mergeCell ref="DL50:DX50"/>
    <mergeCell ref="CY96:DK96"/>
    <mergeCell ref="CI96:CX96"/>
    <mergeCell ref="BL39:CF39"/>
    <mergeCell ref="BV48:CH48"/>
    <mergeCell ref="CY91:DK91"/>
    <mergeCell ref="BV95:CH95"/>
    <mergeCell ref="CY49:DK49"/>
    <mergeCell ref="CG39:CW39"/>
    <mergeCell ref="BV51:CH51"/>
    <mergeCell ref="CX39:DN39"/>
    <mergeCell ref="CX37:DN37"/>
    <mergeCell ref="DY49:EK49"/>
    <mergeCell ref="DO39:EE39"/>
    <mergeCell ref="CI46:CX46"/>
    <mergeCell ref="DL49:DX49"/>
    <mergeCell ref="CI47:CX47"/>
    <mergeCell ref="CG38:CW38"/>
    <mergeCell ref="DO38:EE38"/>
    <mergeCell ref="EF39:ET39"/>
    <mergeCell ref="DL48:DX48"/>
    <mergeCell ref="AQ106:BB106"/>
    <mergeCell ref="BD106:BU106"/>
    <mergeCell ref="BV101:CH101"/>
    <mergeCell ref="BV102:CH102"/>
    <mergeCell ref="CI102:CX102"/>
    <mergeCell ref="CI98:CX98"/>
    <mergeCell ref="CG117:CW117"/>
    <mergeCell ref="CX119:DN119"/>
    <mergeCell ref="AV120:BL120"/>
    <mergeCell ref="BV106:CH106"/>
    <mergeCell ref="A106:AJ106"/>
    <mergeCell ref="BV109:CH109"/>
    <mergeCell ref="AK108:AP108"/>
    <mergeCell ref="AQ107:BB107"/>
    <mergeCell ref="A109:AJ109"/>
    <mergeCell ref="AQ109:BB109"/>
    <mergeCell ref="AQ121:AU121"/>
    <mergeCell ref="AQ122:AU122"/>
    <mergeCell ref="AQ118:AU118"/>
    <mergeCell ref="AV121:BL121"/>
    <mergeCell ref="AV122:BL122"/>
    <mergeCell ref="CG118:CW118"/>
    <mergeCell ref="BV107:CH107"/>
    <mergeCell ref="BD107:BU107"/>
    <mergeCell ref="BD108:BU108"/>
    <mergeCell ref="AQ108:BB108"/>
    <mergeCell ref="CG114:CW114"/>
    <mergeCell ref="BM114:CF114"/>
    <mergeCell ref="AV112:BL113"/>
    <mergeCell ref="BD109:BU109"/>
    <mergeCell ref="A132:AO132"/>
    <mergeCell ref="A125:AO125"/>
    <mergeCell ref="AQ126:AU126"/>
    <mergeCell ref="AQ117:AU117"/>
    <mergeCell ref="A120:AO120"/>
    <mergeCell ref="AP120:AU120"/>
    <mergeCell ref="AQ125:AU125"/>
    <mergeCell ref="A118:AO118"/>
    <mergeCell ref="AQ124:AU124"/>
    <mergeCell ref="AQ123:AU123"/>
    <mergeCell ref="AQ134:AU134"/>
    <mergeCell ref="AV134:BL134"/>
    <mergeCell ref="AV132:BL132"/>
    <mergeCell ref="AQ127:AU127"/>
    <mergeCell ref="AQ132:AU132"/>
    <mergeCell ref="AV128:BL128"/>
    <mergeCell ref="AQ129:AU129"/>
    <mergeCell ref="AQ131:AU131"/>
    <mergeCell ref="AV130:BL130"/>
    <mergeCell ref="AQ130:AU130"/>
    <mergeCell ref="A143:BB143"/>
    <mergeCell ref="A140:AE140"/>
    <mergeCell ref="A141:BB141"/>
    <mergeCell ref="R139:AE139"/>
    <mergeCell ref="AH139:BI139"/>
    <mergeCell ref="A135:AO135"/>
    <mergeCell ref="B137:BB137"/>
    <mergeCell ref="R138:AE138"/>
    <mergeCell ref="AH138:BI138"/>
    <mergeCell ref="A134:AO134"/>
    <mergeCell ref="A114:AO114"/>
    <mergeCell ref="A136:BB136"/>
    <mergeCell ref="AQ133:AU133"/>
    <mergeCell ref="A133:AO133"/>
    <mergeCell ref="AQ135:AU135"/>
    <mergeCell ref="AV135:BL135"/>
    <mergeCell ref="AV133:BL133"/>
    <mergeCell ref="A126:AO126"/>
    <mergeCell ref="AV131:BL131"/>
    <mergeCell ref="A102:AJ102"/>
    <mergeCell ref="AK103:AP103"/>
    <mergeCell ref="A103:AJ103"/>
    <mergeCell ref="A104:AJ104"/>
    <mergeCell ref="AK104:AP104"/>
    <mergeCell ref="A105:AJ105"/>
    <mergeCell ref="BM115:CF115"/>
    <mergeCell ref="BM117:CF117"/>
    <mergeCell ref="BM118:CF118"/>
    <mergeCell ref="BV108:CH108"/>
    <mergeCell ref="BM112:CF113"/>
    <mergeCell ref="CG113:CW113"/>
    <mergeCell ref="CI108:CX108"/>
    <mergeCell ref="A111:FK111"/>
    <mergeCell ref="AV115:BL115"/>
    <mergeCell ref="AQ115:AU115"/>
    <mergeCell ref="A115:AO115"/>
    <mergeCell ref="AV118:BL118"/>
    <mergeCell ref="AP114:AU114"/>
    <mergeCell ref="AP112:AU113"/>
    <mergeCell ref="AK109:AP109"/>
    <mergeCell ref="AV117:BL117"/>
    <mergeCell ref="AV114:BL114"/>
    <mergeCell ref="AQ116:AU116"/>
    <mergeCell ref="A112:AO113"/>
    <mergeCell ref="CI103:CX103"/>
    <mergeCell ref="BV103:CH103"/>
    <mergeCell ref="BD105:BU105"/>
    <mergeCell ref="BD104:BU104"/>
    <mergeCell ref="BV104:CH104"/>
    <mergeCell ref="AQ103:BB103"/>
    <mergeCell ref="AQ104:BB104"/>
    <mergeCell ref="AQ105:BB105"/>
    <mergeCell ref="BD103:BU103"/>
    <mergeCell ref="BV105:CH105"/>
    <mergeCell ref="BD92:BU92"/>
    <mergeCell ref="BV97:CH97"/>
    <mergeCell ref="BV100:CH100"/>
    <mergeCell ref="BV98:CH98"/>
    <mergeCell ref="BV99:CH99"/>
    <mergeCell ref="CI101:CX101"/>
    <mergeCell ref="CI97:CX97"/>
    <mergeCell ref="BV96:CH96"/>
    <mergeCell ref="CI95:CX95"/>
    <mergeCell ref="BV94:CH94"/>
    <mergeCell ref="BD102:BU102"/>
    <mergeCell ref="BD99:BU99"/>
    <mergeCell ref="CY92:DK92"/>
    <mergeCell ref="BD95:BU95"/>
    <mergeCell ref="BL97:BU97"/>
    <mergeCell ref="BD101:BU101"/>
    <mergeCell ref="CI100:CX100"/>
    <mergeCell ref="BD100:BU100"/>
    <mergeCell ref="BD96:BU96"/>
    <mergeCell ref="CY93:DK93"/>
    <mergeCell ref="AQ82:BB82"/>
    <mergeCell ref="AQ78:BB78"/>
    <mergeCell ref="CI99:CX99"/>
    <mergeCell ref="BD77:BU77"/>
    <mergeCell ref="BD91:BU91"/>
    <mergeCell ref="BD87:BU87"/>
    <mergeCell ref="BD86:BU86"/>
    <mergeCell ref="BD89:BU89"/>
    <mergeCell ref="BD90:BU90"/>
    <mergeCell ref="AQ90:BB90"/>
    <mergeCell ref="AQ83:BB83"/>
    <mergeCell ref="BD88:BU88"/>
    <mergeCell ref="AQ86:BB86"/>
    <mergeCell ref="AQ87:BB87"/>
    <mergeCell ref="BD83:BU83"/>
    <mergeCell ref="BD84:BU84"/>
    <mergeCell ref="AK64:AP64"/>
    <mergeCell ref="AK66:AP66"/>
    <mergeCell ref="AQ89:BB89"/>
    <mergeCell ref="BD85:BU85"/>
    <mergeCell ref="AQ76:BB76"/>
    <mergeCell ref="AK83:AP83"/>
    <mergeCell ref="AK76:AP76"/>
    <mergeCell ref="AK78:AP78"/>
    <mergeCell ref="AK82:AP82"/>
    <mergeCell ref="AK77:AP77"/>
    <mergeCell ref="AK67:AP67"/>
    <mergeCell ref="AQ77:BB77"/>
    <mergeCell ref="AQ66:BB66"/>
    <mergeCell ref="AQ68:BB68"/>
    <mergeCell ref="AQ70:BB70"/>
    <mergeCell ref="AK73:AP73"/>
    <mergeCell ref="AQ74:BB74"/>
    <mergeCell ref="AK70:AP70"/>
    <mergeCell ref="AQ69:BB69"/>
    <mergeCell ref="AK72:AP72"/>
    <mergeCell ref="A90:AJ90"/>
    <mergeCell ref="A88:AJ88"/>
    <mergeCell ref="AQ64:BB64"/>
    <mergeCell ref="AK79:AP79"/>
    <mergeCell ref="A77:AJ77"/>
    <mergeCell ref="A79:AJ79"/>
    <mergeCell ref="A78:AJ78"/>
    <mergeCell ref="AQ71:BB71"/>
    <mergeCell ref="AQ75:BB75"/>
    <mergeCell ref="AK75:AP75"/>
    <mergeCell ref="A86:AJ86"/>
    <mergeCell ref="AK87:AP87"/>
    <mergeCell ref="A89:AJ89"/>
    <mergeCell ref="A82:AJ82"/>
    <mergeCell ref="A83:AJ83"/>
    <mergeCell ref="A98:AJ98"/>
    <mergeCell ref="AK98:AP98"/>
    <mergeCell ref="A92:AJ92"/>
    <mergeCell ref="A96:AJ96"/>
    <mergeCell ref="AK96:AP96"/>
    <mergeCell ref="A97:AJ97"/>
    <mergeCell ref="AK92:AP92"/>
    <mergeCell ref="A94:AJ94"/>
    <mergeCell ref="A84:AJ84"/>
    <mergeCell ref="AK97:AP97"/>
    <mergeCell ref="A85:AJ85"/>
    <mergeCell ref="A87:AJ87"/>
    <mergeCell ref="A95:AJ95"/>
    <mergeCell ref="AK95:AP95"/>
    <mergeCell ref="AK91:AP91"/>
    <mergeCell ref="A91:AJ91"/>
    <mergeCell ref="AK94:AP94"/>
    <mergeCell ref="A93:AJ93"/>
    <mergeCell ref="A99:AJ99"/>
    <mergeCell ref="A107:AJ107"/>
    <mergeCell ref="AK100:AP100"/>
    <mergeCell ref="AK106:AP106"/>
    <mergeCell ref="AK107:AP107"/>
    <mergeCell ref="A101:AJ101"/>
    <mergeCell ref="A100:AJ100"/>
    <mergeCell ref="AV129:BL129"/>
    <mergeCell ref="A128:AO128"/>
    <mergeCell ref="A129:AO129"/>
    <mergeCell ref="A127:AO127"/>
    <mergeCell ref="AV127:BL127"/>
    <mergeCell ref="AV123:BL123"/>
    <mergeCell ref="AK101:AP101"/>
    <mergeCell ref="AK99:AP99"/>
    <mergeCell ref="AK102:AP102"/>
    <mergeCell ref="AQ128:AU128"/>
    <mergeCell ref="A122:AO122"/>
    <mergeCell ref="A121:AO121"/>
    <mergeCell ref="AK105:AP105"/>
    <mergeCell ref="AQ101:BB101"/>
    <mergeCell ref="A108:AJ108"/>
    <mergeCell ref="AQ119:AU119"/>
    <mergeCell ref="A130:AO130"/>
    <mergeCell ref="A131:AO131"/>
    <mergeCell ref="A116:AO116"/>
    <mergeCell ref="A124:AO124"/>
    <mergeCell ref="A123:AO123"/>
    <mergeCell ref="A117:AO117"/>
    <mergeCell ref="A119:AO119"/>
    <mergeCell ref="CG130:CW130"/>
    <mergeCell ref="AV116:BL116"/>
    <mergeCell ref="AV119:BL119"/>
    <mergeCell ref="BM123:CF123"/>
    <mergeCell ref="BM116:CF116"/>
    <mergeCell ref="BM130:CF130"/>
    <mergeCell ref="CG127:CW127"/>
    <mergeCell ref="CG124:CW124"/>
    <mergeCell ref="BM129:CF129"/>
    <mergeCell ref="CG128:CW128"/>
    <mergeCell ref="CG129:CW129"/>
    <mergeCell ref="CG123:CW123"/>
    <mergeCell ref="BM127:CF127"/>
    <mergeCell ref="CG120:CW120"/>
    <mergeCell ref="CG125:CW125"/>
    <mergeCell ref="BM126:CF126"/>
    <mergeCell ref="BM128:CF128"/>
    <mergeCell ref="CG126:CW126"/>
    <mergeCell ref="BM120:CF120"/>
    <mergeCell ref="CA136:DB137"/>
    <mergeCell ref="CX135:DN135"/>
    <mergeCell ref="BM135:CF135"/>
    <mergeCell ref="BM133:CF133"/>
    <mergeCell ref="CG135:CW135"/>
    <mergeCell ref="CX134:DN134"/>
    <mergeCell ref="BM134:CF134"/>
    <mergeCell ref="CG133:CW133"/>
    <mergeCell ref="BM131:CF131"/>
    <mergeCell ref="CG134:CW134"/>
    <mergeCell ref="DO131:EE131"/>
    <mergeCell ref="DO134:EE134"/>
    <mergeCell ref="DO132:EE132"/>
    <mergeCell ref="DO133:EE133"/>
    <mergeCell ref="CG131:CW131"/>
    <mergeCell ref="BM132:CF132"/>
    <mergeCell ref="CG132:CW132"/>
    <mergeCell ref="CX133:DN133"/>
    <mergeCell ref="CX132:DN132"/>
    <mergeCell ref="EU131:FK131"/>
    <mergeCell ref="DT138:ET138"/>
    <mergeCell ref="DT137:ET137"/>
    <mergeCell ref="DD138:DQ138"/>
    <mergeCell ref="EU135:FK135"/>
    <mergeCell ref="DO135:EE135"/>
    <mergeCell ref="EF135:ET135"/>
    <mergeCell ref="EF132:ET132"/>
    <mergeCell ref="EF134:ET134"/>
    <mergeCell ref="CX131:DN131"/>
    <mergeCell ref="EU124:FK124"/>
    <mergeCell ref="EF124:ET124"/>
    <mergeCell ref="EU134:FK134"/>
    <mergeCell ref="EU132:FK132"/>
    <mergeCell ref="EF133:ET133"/>
    <mergeCell ref="EU130:FK130"/>
    <mergeCell ref="EF130:ET130"/>
    <mergeCell ref="EU133:FK133"/>
    <mergeCell ref="EF131:ET131"/>
    <mergeCell ref="EF125:ET125"/>
    <mergeCell ref="EU125:FK125"/>
    <mergeCell ref="CX130:DN130"/>
    <mergeCell ref="DO128:EE128"/>
    <mergeCell ref="CX128:DN128"/>
    <mergeCell ref="CX129:DN129"/>
    <mergeCell ref="DO130:EE130"/>
    <mergeCell ref="DO129:EE129"/>
    <mergeCell ref="EF128:ET128"/>
    <mergeCell ref="EU129:FK129"/>
    <mergeCell ref="EF129:ET129"/>
    <mergeCell ref="EU127:FK127"/>
    <mergeCell ref="EU128:FK128"/>
    <mergeCell ref="EF126:ET126"/>
    <mergeCell ref="EU126:FK126"/>
    <mergeCell ref="EF127:ET127"/>
    <mergeCell ref="CX127:DN127"/>
    <mergeCell ref="CX126:DN126"/>
    <mergeCell ref="CX121:DN121"/>
    <mergeCell ref="DO125:EE125"/>
    <mergeCell ref="DO124:EE124"/>
    <mergeCell ref="CX124:DN124"/>
    <mergeCell ref="DO127:EE127"/>
    <mergeCell ref="DO123:EE123"/>
    <mergeCell ref="CX125:DN125"/>
    <mergeCell ref="AV125:BL125"/>
    <mergeCell ref="AV124:BL124"/>
    <mergeCell ref="BM125:CF125"/>
    <mergeCell ref="AV126:BL126"/>
    <mergeCell ref="BM124:CF124"/>
    <mergeCell ref="DO126:EE126"/>
    <mergeCell ref="CX123:DN123"/>
    <mergeCell ref="BM122:CF122"/>
    <mergeCell ref="BM121:CF121"/>
    <mergeCell ref="DO122:EE122"/>
    <mergeCell ref="CX122:DN122"/>
    <mergeCell ref="CG121:CW121"/>
    <mergeCell ref="CG122:CW122"/>
    <mergeCell ref="BM119:CF119"/>
    <mergeCell ref="EU117:FK117"/>
    <mergeCell ref="EF117:ET117"/>
    <mergeCell ref="EU123:FK123"/>
    <mergeCell ref="EF121:ET121"/>
    <mergeCell ref="EU122:FK122"/>
    <mergeCell ref="EU120:FK120"/>
    <mergeCell ref="EU119:FK119"/>
    <mergeCell ref="EF122:ET122"/>
    <mergeCell ref="EU121:FK121"/>
    <mergeCell ref="EF123:ET123"/>
    <mergeCell ref="CI107:CX107"/>
    <mergeCell ref="DY108:EK108"/>
    <mergeCell ref="DL107:DX107"/>
    <mergeCell ref="CY107:DK107"/>
    <mergeCell ref="CG112:ET112"/>
    <mergeCell ref="EF113:ET113"/>
    <mergeCell ref="CG115:CW115"/>
    <mergeCell ref="CX120:DN120"/>
    <mergeCell ref="CG119:CW119"/>
    <mergeCell ref="DO121:EE121"/>
    <mergeCell ref="DO120:EE120"/>
    <mergeCell ref="EF119:ET119"/>
    <mergeCell ref="DO118:EE118"/>
    <mergeCell ref="CI106:CX106"/>
    <mergeCell ref="CI105:CX105"/>
    <mergeCell ref="DO119:EE119"/>
    <mergeCell ref="EF120:ET120"/>
    <mergeCell ref="CI109:CX109"/>
    <mergeCell ref="DO117:EE117"/>
    <mergeCell ref="EU116:FK116"/>
    <mergeCell ref="EF116:ET116"/>
    <mergeCell ref="EU114:FK114"/>
    <mergeCell ref="EU115:FK115"/>
    <mergeCell ref="EU112:FK113"/>
    <mergeCell ref="EU118:FK118"/>
    <mergeCell ref="EF118:ET118"/>
    <mergeCell ref="AQ73:BB73"/>
    <mergeCell ref="EF115:ET115"/>
    <mergeCell ref="CG116:CW116"/>
    <mergeCell ref="EF114:ET114"/>
    <mergeCell ref="CX114:DN114"/>
    <mergeCell ref="DO114:EE114"/>
    <mergeCell ref="BD98:BU98"/>
    <mergeCell ref="AQ96:BB96"/>
    <mergeCell ref="AQ102:BB102"/>
    <mergeCell ref="AQ100:BB100"/>
    <mergeCell ref="AQ95:BB95"/>
    <mergeCell ref="AQ99:BB99"/>
    <mergeCell ref="AQ98:BB98"/>
    <mergeCell ref="AK88:AP88"/>
    <mergeCell ref="AQ88:BB88"/>
    <mergeCell ref="AK90:AP90"/>
    <mergeCell ref="AQ91:BB91"/>
    <mergeCell ref="AK89:AP89"/>
    <mergeCell ref="AQ97:BB97"/>
    <mergeCell ref="AK93:AP93"/>
    <mergeCell ref="AK84:AP84"/>
    <mergeCell ref="BD52:BU52"/>
    <mergeCell ref="AK53:AP53"/>
    <mergeCell ref="AK52:AP52"/>
    <mergeCell ref="BD53:BU53"/>
    <mergeCell ref="AQ52:BB52"/>
    <mergeCell ref="AQ53:BB53"/>
    <mergeCell ref="AK62:AO62"/>
    <mergeCell ref="AK63:AP63"/>
    <mergeCell ref="AK59:AP59"/>
    <mergeCell ref="AK86:AP86"/>
    <mergeCell ref="AQ84:BB84"/>
    <mergeCell ref="AQ63:BB63"/>
    <mergeCell ref="AK85:AP85"/>
    <mergeCell ref="AK71:AP71"/>
    <mergeCell ref="AK68:AP68"/>
    <mergeCell ref="AQ85:BB85"/>
    <mergeCell ref="AQ65:BB65"/>
    <mergeCell ref="AQ67:BB67"/>
    <mergeCell ref="AK80:AP80"/>
    <mergeCell ref="AQ80:BB80"/>
    <mergeCell ref="A80:AJ80"/>
    <mergeCell ref="A76:AJ76"/>
    <mergeCell ref="A75:AJ75"/>
    <mergeCell ref="A74:AJ74"/>
    <mergeCell ref="AK74:AP74"/>
    <mergeCell ref="AQ79:BB79"/>
    <mergeCell ref="AK58:AP58"/>
    <mergeCell ref="A69:AJ69"/>
    <mergeCell ref="A73:AJ73"/>
    <mergeCell ref="A70:AJ70"/>
    <mergeCell ref="A71:AJ71"/>
    <mergeCell ref="A67:AJ67"/>
    <mergeCell ref="A68:AJ68"/>
    <mergeCell ref="A72:AJ72"/>
    <mergeCell ref="AK69:AP69"/>
    <mergeCell ref="AK65:AP65"/>
    <mergeCell ref="A66:AJ66"/>
    <mergeCell ref="A64:AJ64"/>
    <mergeCell ref="A65:AJ65"/>
    <mergeCell ref="A63:AJ63"/>
    <mergeCell ref="AK50:AP50"/>
    <mergeCell ref="A58:AJ58"/>
    <mergeCell ref="A54:AJ54"/>
    <mergeCell ref="A55:AJ55"/>
    <mergeCell ref="A56:AJ56"/>
    <mergeCell ref="AK56:AP56"/>
    <mergeCell ref="A59:AJ59"/>
    <mergeCell ref="BD49:BU49"/>
    <mergeCell ref="A57:AJ57"/>
    <mergeCell ref="A53:AJ53"/>
    <mergeCell ref="A52:AJ52"/>
    <mergeCell ref="AK54:AP54"/>
    <mergeCell ref="AK55:AP55"/>
    <mergeCell ref="AK57:AP57"/>
    <mergeCell ref="BD51:BU51"/>
    <mergeCell ref="BL50:BU50"/>
    <mergeCell ref="A50:AJ50"/>
    <mergeCell ref="A51:AJ51"/>
    <mergeCell ref="A49:AJ49"/>
    <mergeCell ref="AQ51:BB51"/>
    <mergeCell ref="AK49:AP49"/>
    <mergeCell ref="AK51:AP51"/>
    <mergeCell ref="BL27:CF27"/>
    <mergeCell ref="CG32:CW32"/>
    <mergeCell ref="CG31:CW31"/>
    <mergeCell ref="BL32:CF32"/>
    <mergeCell ref="BL29:CF29"/>
    <mergeCell ref="BV50:CH50"/>
    <mergeCell ref="BV49:CH49"/>
    <mergeCell ref="CI48:CX48"/>
    <mergeCell ref="CG34:CW34"/>
    <mergeCell ref="BL34:CF34"/>
    <mergeCell ref="CG36:CW36"/>
    <mergeCell ref="CG37:CW37"/>
    <mergeCell ref="BL36:CF36"/>
    <mergeCell ref="BL37:CF37"/>
    <mergeCell ref="BD45:BU46"/>
    <mergeCell ref="BD47:BU47"/>
    <mergeCell ref="A48:AJ48"/>
    <mergeCell ref="AK48:AP48"/>
    <mergeCell ref="BV45:CH46"/>
    <mergeCell ref="BL38:CF38"/>
    <mergeCell ref="AN39:AS39"/>
    <mergeCell ref="AQ45:BB46"/>
    <mergeCell ref="AQ47:BB47"/>
    <mergeCell ref="A45:AJ46"/>
    <mergeCell ref="A39:AM39"/>
    <mergeCell ref="BD48:BU48"/>
    <mergeCell ref="A44:FK44"/>
    <mergeCell ref="EY48:FK48"/>
    <mergeCell ref="CY48:DK48"/>
    <mergeCell ref="BV47:CH47"/>
    <mergeCell ref="EU30:FK30"/>
    <mergeCell ref="EU31:FK31"/>
    <mergeCell ref="DO30:EE30"/>
    <mergeCell ref="EF30:ET30"/>
    <mergeCell ref="EF31:ET31"/>
    <mergeCell ref="DO31:EE31"/>
    <mergeCell ref="EU29:FK29"/>
    <mergeCell ref="CG27:CW27"/>
    <mergeCell ref="EF26:ET26"/>
    <mergeCell ref="EU26:FK26"/>
    <mergeCell ref="EU27:FK27"/>
    <mergeCell ref="DO28:EE28"/>
    <mergeCell ref="EF29:ET29"/>
    <mergeCell ref="DO29:EE29"/>
    <mergeCell ref="CX29:DN29"/>
    <mergeCell ref="DO26:EE26"/>
    <mergeCell ref="DO27:EE27"/>
    <mergeCell ref="CX27:DN27"/>
    <mergeCell ref="CX28:DN28"/>
    <mergeCell ref="CG30:CW30"/>
    <mergeCell ref="CG29:CW29"/>
    <mergeCell ref="CX30:DN30"/>
    <mergeCell ref="A21:AM21"/>
    <mergeCell ref="AT23:BB23"/>
    <mergeCell ref="BL23:CF23"/>
    <mergeCell ref="AT26:BB26"/>
    <mergeCell ref="AT25:BB25"/>
    <mergeCell ref="AN26:AS26"/>
    <mergeCell ref="AT24:BB24"/>
    <mergeCell ref="A22:AM22"/>
    <mergeCell ref="BL22:CF22"/>
    <mergeCell ref="A23:AM23"/>
    <mergeCell ref="A24:AM24"/>
    <mergeCell ref="AN24:AS24"/>
    <mergeCell ref="CX31:DN31"/>
    <mergeCell ref="CG26:CW26"/>
    <mergeCell ref="CG28:CW28"/>
    <mergeCell ref="AN25:AS25"/>
    <mergeCell ref="BL28:CF28"/>
    <mergeCell ref="AN29:AS29"/>
    <mergeCell ref="BL30:CF30"/>
    <mergeCell ref="BL31:CF31"/>
    <mergeCell ref="DO18:EE18"/>
    <mergeCell ref="DO19:EE19"/>
    <mergeCell ref="CX20:DN20"/>
    <mergeCell ref="DO21:EE21"/>
    <mergeCell ref="DO25:EE25"/>
    <mergeCell ref="DO24:EE24"/>
    <mergeCell ref="CX21:DN21"/>
    <mergeCell ref="EU19:FK19"/>
    <mergeCell ref="EF21:ET21"/>
    <mergeCell ref="EU24:FK24"/>
    <mergeCell ref="EU20:FK20"/>
    <mergeCell ref="EU23:FK23"/>
    <mergeCell ref="EF20:ET20"/>
    <mergeCell ref="EU22:FK22"/>
    <mergeCell ref="EU21:FK21"/>
    <mergeCell ref="EF23:ET23"/>
    <mergeCell ref="EF24:ET24"/>
    <mergeCell ref="EF22:ET22"/>
    <mergeCell ref="CX24:DN24"/>
    <mergeCell ref="DO22:EE22"/>
    <mergeCell ref="CX23:DN23"/>
    <mergeCell ref="DO23:EE23"/>
    <mergeCell ref="EU28:FK28"/>
    <mergeCell ref="EF28:ET28"/>
    <mergeCell ref="EF25:ET25"/>
    <mergeCell ref="EU25:FK25"/>
    <mergeCell ref="EF27:ET27"/>
    <mergeCell ref="EU8:FK8"/>
    <mergeCell ref="A14:FK14"/>
    <mergeCell ref="EH10:ER10"/>
    <mergeCell ref="EH9:ER9"/>
    <mergeCell ref="V9:EC9"/>
    <mergeCell ref="EU10:FK10"/>
    <mergeCell ref="P10:ED10"/>
    <mergeCell ref="EU11:FK11"/>
    <mergeCell ref="A4:ET4"/>
    <mergeCell ref="A18:AM18"/>
    <mergeCell ref="CX17:DN17"/>
    <mergeCell ref="CG16:ET16"/>
    <mergeCell ref="EF17:ET17"/>
    <mergeCell ref="CG17:CW17"/>
    <mergeCell ref="BN8:ED8"/>
    <mergeCell ref="CX18:DN18"/>
    <mergeCell ref="EF18:ET18"/>
    <mergeCell ref="CG18:CW18"/>
    <mergeCell ref="A16:AM17"/>
    <mergeCell ref="EU16:FK17"/>
    <mergeCell ref="DO20:EE20"/>
    <mergeCell ref="EU1:FK2"/>
    <mergeCell ref="EU6:FK6"/>
    <mergeCell ref="A1:ET1"/>
    <mergeCell ref="A2:ET2"/>
    <mergeCell ref="A3:ET3"/>
    <mergeCell ref="AN20:AS20"/>
    <mergeCell ref="AN16:AS17"/>
    <mergeCell ref="A19:AM19"/>
    <mergeCell ref="AT19:BB19"/>
    <mergeCell ref="BL20:CF20"/>
    <mergeCell ref="AN19:AS19"/>
    <mergeCell ref="BL19:CF19"/>
    <mergeCell ref="AT20:BB20"/>
    <mergeCell ref="AN18:AS18"/>
    <mergeCell ref="AT18:BB18"/>
    <mergeCell ref="BL18:CF18"/>
    <mergeCell ref="BL25:CF25"/>
    <mergeCell ref="AN23:AS23"/>
    <mergeCell ref="AN22:AS22"/>
    <mergeCell ref="AT22:BB22"/>
    <mergeCell ref="BL21:CF21"/>
    <mergeCell ref="BL26:CF26"/>
    <mergeCell ref="BL24:CF24"/>
    <mergeCell ref="CG20:CW20"/>
    <mergeCell ref="A20:AM20"/>
    <mergeCell ref="CG21:CW21"/>
    <mergeCell ref="AN21:AS21"/>
    <mergeCell ref="AT21:BB21"/>
    <mergeCell ref="CG23:CW23"/>
    <mergeCell ref="CG24:CW24"/>
    <mergeCell ref="CG25:CW25"/>
    <mergeCell ref="BL16:CF17"/>
    <mergeCell ref="DO17:EE17"/>
    <mergeCell ref="BK7:CE7"/>
    <mergeCell ref="CK7:CL7"/>
    <mergeCell ref="CF7:CJ7"/>
    <mergeCell ref="CX26:DN26"/>
    <mergeCell ref="CX25:DN25"/>
    <mergeCell ref="CG19:CW19"/>
    <mergeCell ref="CX19:DN19"/>
    <mergeCell ref="CX22:DN22"/>
    <mergeCell ref="BL33:CF33"/>
    <mergeCell ref="BL35:CF35"/>
    <mergeCell ref="EU7:FK7"/>
    <mergeCell ref="A8:BB8"/>
    <mergeCell ref="EU9:FK9"/>
    <mergeCell ref="CG22:CW22"/>
    <mergeCell ref="EU12:FK12"/>
    <mergeCell ref="EU18:FK18"/>
    <mergeCell ref="EF19:ET19"/>
    <mergeCell ref="AT16:BB17"/>
    <mergeCell ref="A38:AM38"/>
    <mergeCell ref="AQ49:BB49"/>
    <mergeCell ref="AQ50:BB50"/>
    <mergeCell ref="AK47:AP47"/>
    <mergeCell ref="AN38:AS38"/>
    <mergeCell ref="AT36:BB36"/>
    <mergeCell ref="AQ48:BB48"/>
    <mergeCell ref="AT38:BB38"/>
    <mergeCell ref="A47:AJ47"/>
    <mergeCell ref="AT39:BB39"/>
    <mergeCell ref="A33:AM33"/>
    <mergeCell ref="A35:AM35"/>
    <mergeCell ref="A36:AM36"/>
    <mergeCell ref="AT33:BB33"/>
    <mergeCell ref="AN30:AS30"/>
    <mergeCell ref="AT31:BB31"/>
    <mergeCell ref="AN33:AS33"/>
    <mergeCell ref="AT32:BB32"/>
    <mergeCell ref="AT30:BB30"/>
    <mergeCell ref="AT35:BB35"/>
    <mergeCell ref="A26:AM26"/>
    <mergeCell ref="A29:AM29"/>
    <mergeCell ref="AN28:AS28"/>
    <mergeCell ref="AN27:AS27"/>
    <mergeCell ref="A32:AM32"/>
    <mergeCell ref="AT29:BB29"/>
    <mergeCell ref="AT27:BB27"/>
    <mergeCell ref="AT28:BB28"/>
    <mergeCell ref="AN31:AS31"/>
    <mergeCell ref="AN32:AS32"/>
    <mergeCell ref="AT37:BB37"/>
    <mergeCell ref="AN34:AS34"/>
    <mergeCell ref="DY100:EK100"/>
    <mergeCell ref="DY104:EK104"/>
    <mergeCell ref="CY105:DK105"/>
    <mergeCell ref="DL101:DX101"/>
    <mergeCell ref="DL102:DX102"/>
    <mergeCell ref="DY103:EK103"/>
    <mergeCell ref="AT34:BB34"/>
    <mergeCell ref="AK45:AP46"/>
    <mergeCell ref="A37:AM37"/>
    <mergeCell ref="AN36:AS36"/>
    <mergeCell ref="AN35:AS35"/>
    <mergeCell ref="A25:AM25"/>
    <mergeCell ref="A34:AM34"/>
    <mergeCell ref="A28:AM28"/>
    <mergeCell ref="A31:AM31"/>
    <mergeCell ref="A30:AM30"/>
    <mergeCell ref="A27:AM27"/>
    <mergeCell ref="AN37:AS37"/>
    <mergeCell ref="EY108:FK108"/>
    <mergeCell ref="CX118:DN118"/>
    <mergeCell ref="CX117:DN117"/>
    <mergeCell ref="CX116:DN116"/>
    <mergeCell ref="DO115:EE115"/>
    <mergeCell ref="DO116:EE116"/>
    <mergeCell ref="CX115:DN115"/>
    <mergeCell ref="EY109:FK109"/>
    <mergeCell ref="DO113:EE113"/>
    <mergeCell ref="CX113:DN113"/>
    <mergeCell ref="DY105:EK105"/>
    <mergeCell ref="CY100:DK100"/>
    <mergeCell ref="DL100:DX100"/>
    <mergeCell ref="CY104:DK104"/>
    <mergeCell ref="DY102:EK102"/>
    <mergeCell ref="EY106:FK106"/>
    <mergeCell ref="DY106:EK106"/>
    <mergeCell ref="EY105:FK105"/>
    <mergeCell ref="DL106:DX106"/>
    <mergeCell ref="DL104:DX104"/>
    <mergeCell ref="CY103:DK103"/>
    <mergeCell ref="CY106:DK106"/>
    <mergeCell ref="DL103:DX103"/>
    <mergeCell ref="DL105:DX105"/>
    <mergeCell ref="EL109:EX109"/>
    <mergeCell ref="CY108:DK108"/>
    <mergeCell ref="DL108:DX108"/>
    <mergeCell ref="CY109:DK109"/>
    <mergeCell ref="DL109:DX109"/>
    <mergeCell ref="DY109:EK109"/>
    <mergeCell ref="EL108:EX108"/>
    <mergeCell ref="DY107:EK107"/>
    <mergeCell ref="EY107:FK107"/>
    <mergeCell ref="EL106:EX106"/>
    <mergeCell ref="DY101:EK101"/>
    <mergeCell ref="EY102:FK102"/>
    <mergeCell ref="EY103:FK103"/>
    <mergeCell ref="EL107:EX107"/>
    <mergeCell ref="EY104:FK104"/>
    <mergeCell ref="EL104:EX104"/>
    <mergeCell ref="EL105:EX105"/>
    <mergeCell ref="FM101:FQ101"/>
    <mergeCell ref="EL103:EX103"/>
    <mergeCell ref="EL102:EX102"/>
    <mergeCell ref="EL99:EX99"/>
    <mergeCell ref="EL101:EX101"/>
    <mergeCell ref="FM99:FQ99"/>
    <mergeCell ref="EY100:FK100"/>
    <mergeCell ref="FM100:FQ100"/>
    <mergeCell ref="EY101:FK101"/>
    <mergeCell ref="EL100:EX100"/>
    <mergeCell ref="FM98:FQ98"/>
    <mergeCell ref="FM95:FQ95"/>
    <mergeCell ref="EY95:FK95"/>
    <mergeCell ref="EL96:EX96"/>
    <mergeCell ref="DL95:DX95"/>
    <mergeCell ref="DY95:EK95"/>
    <mergeCell ref="DY98:EK98"/>
    <mergeCell ref="DL96:DX96"/>
    <mergeCell ref="EY97:FK97"/>
    <mergeCell ref="EY96:FK96"/>
    <mergeCell ref="EY99:FK99"/>
    <mergeCell ref="DL99:DX99"/>
    <mergeCell ref="DY96:EK96"/>
    <mergeCell ref="DY92:EK92"/>
    <mergeCell ref="DY91:EK91"/>
    <mergeCell ref="EY98:FK98"/>
    <mergeCell ref="DL92:DX92"/>
    <mergeCell ref="DL97:DX97"/>
    <mergeCell ref="EL92:EX92"/>
    <mergeCell ref="EY94:FK94"/>
    <mergeCell ref="FM94:FQ94"/>
    <mergeCell ref="EL93:EX93"/>
    <mergeCell ref="EY93:FK93"/>
    <mergeCell ref="FM93:FQ93"/>
    <mergeCell ref="EL94:EX94"/>
    <mergeCell ref="EY90:FK90"/>
    <mergeCell ref="EY91:FK91"/>
    <mergeCell ref="EY92:FK92"/>
    <mergeCell ref="FM91:FQ91"/>
    <mergeCell ref="EY51:FK51"/>
    <mergeCell ref="EY52:FK52"/>
    <mergeCell ref="EY54:FK54"/>
    <mergeCell ref="EY58:FK58"/>
    <mergeCell ref="EY55:FK55"/>
    <mergeCell ref="EY56:FK56"/>
    <mergeCell ref="DL94:DX94"/>
    <mergeCell ref="FM75:FQ75"/>
    <mergeCell ref="EY60:FK60"/>
    <mergeCell ref="EY75:FK75"/>
    <mergeCell ref="EY83:FK83"/>
    <mergeCell ref="FM74:FQ74"/>
    <mergeCell ref="EY73:FK73"/>
    <mergeCell ref="FM78:FQ78"/>
    <mergeCell ref="EY76:FK76"/>
    <mergeCell ref="FM89:FQ89"/>
    <mergeCell ref="FM92:FQ92"/>
    <mergeCell ref="FM90:FQ90"/>
    <mergeCell ref="FM88:FQ88"/>
    <mergeCell ref="FM73:FQ73"/>
    <mergeCell ref="EY78:FK78"/>
    <mergeCell ref="EY85:FK85"/>
    <mergeCell ref="EY77:FK77"/>
    <mergeCell ref="FM76:FQ76"/>
    <mergeCell ref="EY74:FK74"/>
    <mergeCell ref="FM87:FQ87"/>
    <mergeCell ref="FN50:FR50"/>
    <mergeCell ref="EY63:FK63"/>
    <mergeCell ref="FM71:FQ71"/>
    <mergeCell ref="FM70:FQ70"/>
    <mergeCell ref="EY70:FK70"/>
    <mergeCell ref="EY50:FK50"/>
    <mergeCell ref="EY66:FK66"/>
    <mergeCell ref="FM66:FQ66"/>
    <mergeCell ref="EY59:FK59"/>
    <mergeCell ref="EY67:FK67"/>
    <mergeCell ref="EY61:FK61"/>
    <mergeCell ref="EY62:FK62"/>
    <mergeCell ref="FM86:FQ86"/>
    <mergeCell ref="FM84:FQ84"/>
    <mergeCell ref="FM82:FQ82"/>
    <mergeCell ref="FM85:FQ85"/>
    <mergeCell ref="EY79:FK79"/>
    <mergeCell ref="EY72:FK72"/>
    <mergeCell ref="FM72:FQ72"/>
    <mergeCell ref="CI60:CX60"/>
    <mergeCell ref="CY60:DK60"/>
    <mergeCell ref="CI62:CX62"/>
    <mergeCell ref="FM81:FQ81"/>
    <mergeCell ref="EY86:FK86"/>
    <mergeCell ref="FM83:FQ83"/>
    <mergeCell ref="EL60:EX60"/>
    <mergeCell ref="FM80:FQ80"/>
    <mergeCell ref="FM65:FQ65"/>
    <mergeCell ref="EL63:EX63"/>
    <mergeCell ref="CI58:CX58"/>
    <mergeCell ref="CY57:DK57"/>
    <mergeCell ref="CI57:CX57"/>
    <mergeCell ref="DY65:EK65"/>
    <mergeCell ref="CY63:DK63"/>
    <mergeCell ref="CI59:CX59"/>
    <mergeCell ref="DL61:DX61"/>
    <mergeCell ref="DY60:EK60"/>
    <mergeCell ref="CI61:CX61"/>
    <mergeCell ref="CI65:CX65"/>
    <mergeCell ref="CY62:DK62"/>
    <mergeCell ref="CY58:DK58"/>
    <mergeCell ref="EL57:EX57"/>
    <mergeCell ref="DL58:DX58"/>
    <mergeCell ref="DY61:EK61"/>
    <mergeCell ref="EL62:EX62"/>
    <mergeCell ref="CY61:DK61"/>
    <mergeCell ref="CY59:DK59"/>
    <mergeCell ref="EL61:EX61"/>
    <mergeCell ref="DY57:EK57"/>
    <mergeCell ref="EL53:EX53"/>
    <mergeCell ref="EL58:EX58"/>
    <mergeCell ref="CY54:DK54"/>
    <mergeCell ref="DY58:EK58"/>
    <mergeCell ref="DY54:EK54"/>
    <mergeCell ref="EL54:EX54"/>
    <mergeCell ref="DY56:EK56"/>
    <mergeCell ref="CI51:CX51"/>
    <mergeCell ref="BV52:CH52"/>
    <mergeCell ref="CI52:CX52"/>
    <mergeCell ref="BV53:CH53"/>
    <mergeCell ref="DL53:DX53"/>
    <mergeCell ref="CY53:DK53"/>
    <mergeCell ref="DY50:EK50"/>
    <mergeCell ref="CI70:CX70"/>
    <mergeCell ref="DL70:DX70"/>
    <mergeCell ref="CI53:CX53"/>
    <mergeCell ref="CI54:CX54"/>
    <mergeCell ref="DY53:EK53"/>
    <mergeCell ref="CY65:DK65"/>
    <mergeCell ref="CY68:DK68"/>
    <mergeCell ref="DL52:DX52"/>
    <mergeCell ref="DL67:DX67"/>
    <mergeCell ref="BD64:BU64"/>
    <mergeCell ref="DY68:EK68"/>
    <mergeCell ref="BV84:CH84"/>
    <mergeCell ref="CY79:DK79"/>
    <mergeCell ref="DL78:DX78"/>
    <mergeCell ref="DY80:EK80"/>
    <mergeCell ref="CY64:DK64"/>
    <mergeCell ref="DL65:DX65"/>
    <mergeCell ref="DY66:EK66"/>
    <mergeCell ref="CI67:CX67"/>
    <mergeCell ref="DY93:EK93"/>
    <mergeCell ref="BV81:CH81"/>
    <mergeCell ref="DL91:DX91"/>
    <mergeCell ref="CY87:DK87"/>
    <mergeCell ref="CI90:CX90"/>
    <mergeCell ref="CI87:CX87"/>
    <mergeCell ref="CI89:CX89"/>
    <mergeCell ref="CI88:CX88"/>
    <mergeCell ref="BV83:CH83"/>
    <mergeCell ref="CI84:CX84"/>
    <mergeCell ref="FM79:FQ79"/>
    <mergeCell ref="FM68:FQ68"/>
    <mergeCell ref="EY71:FK71"/>
    <mergeCell ref="FM69:FQ69"/>
    <mergeCell ref="FM77:FQ77"/>
    <mergeCell ref="EL69:EX69"/>
    <mergeCell ref="EL79:EX79"/>
    <mergeCell ref="EL78:EX78"/>
    <mergeCell ref="EL74:EX74"/>
    <mergeCell ref="EL76:EX76"/>
    <mergeCell ref="DL63:DX63"/>
    <mergeCell ref="DY63:EK63"/>
    <mergeCell ref="EY64:FK64"/>
    <mergeCell ref="FM63:FQ63"/>
    <mergeCell ref="FM64:FQ64"/>
    <mergeCell ref="DY69:EK69"/>
    <mergeCell ref="DL69:DX69"/>
    <mergeCell ref="FM67:FQ67"/>
    <mergeCell ref="EL66:EX66"/>
    <mergeCell ref="DY64:EK64"/>
  </mergeCells>
  <printOptions/>
  <pageMargins left="0.15748031496062992" right="0.15748031496062992" top="0.39" bottom="0.1968503937007874" header="0.15748031496062992" footer="0"/>
  <pageSetup fitToHeight="6" horizontalDpi="600" verticalDpi="600" orientation="landscape" paperSize="9" scale="79" r:id="rId3"/>
  <rowBreaks count="2" manualBreakCount="2">
    <brk id="39" max="167" man="1"/>
    <brk id="110" max="16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2016-07-05T06:16:10Z</cp:lastPrinted>
  <dcterms:created xsi:type="dcterms:W3CDTF">2005-02-01T12:32:18Z</dcterms:created>
  <dcterms:modified xsi:type="dcterms:W3CDTF">2016-07-05T06:18:05Z</dcterms:modified>
  <cp:category/>
  <cp:version/>
  <cp:contentType/>
  <cp:contentStatus/>
</cp:coreProperties>
</file>