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<sst xmlns="http://schemas.openxmlformats.org/spreadsheetml/2006/main" count="721" uniqueCount="303">
  <si>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</si>
  <si>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</si>
  <si>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</si>
  <si>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</si>
  <si>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</si>
  <si>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</si>
  <si>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</si>
  <si>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</si>
  <si>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</si>
  <si>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</si>
  <si>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</si>
  <si>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</si>
  <si>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</si>
  <si>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</si>
  <si>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</si>
  <si>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</si>
  <si>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</si>
  <si>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</si>
  <si>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</si>
  <si>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</si>
  <si>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</si>
  <si>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</si>
  <si>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</si>
  <si>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</si>
  <si>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</si>
  <si>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</si>
  <si>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</si>
  <si>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</si>
  <si>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</si>
  <si>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</si>
  <si>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</si>
  <si>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</si>
  <si>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</si>
  <si>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</si>
  <si>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</si>
  <si>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</si>
  <si>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</si>
  <si>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</si>
  <si>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</si>
  <si>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</si>
  <si>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</si>
  <si>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</si>
  <si>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</si>
  <si>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</si>
  <si>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</si>
  <si>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</si>
  <si>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</si>
  <si>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</si>
  <si>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</si>
  <si>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</si>
  <si>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</si>
  <si>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</si>
  <si>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</si>
  <si>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</si>
  <si>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</si>
  <si>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</si>
  <si>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</si>
  <si>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</si>
  <si>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</si>
  <si>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</si>
  <si>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</si>
  <si>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</si>
  <si>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</si>
  <si>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</si>
  <si>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</si>
  <si>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</si>
  <si>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</si>
  <si>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</si>
  <si>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</si>
  <si>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</si>
  <si>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</si>
  <si>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</si>
  <si>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</si>
  <si>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</si>
  <si>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</si>
  <si>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</si>
  <si>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</si>
  <si>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</si>
  <si>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</si>
  <si>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</si>
  <si>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</si>
  <si>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</si>
  <si>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</si>
  <si>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</si>
  <si>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</si>
  <si>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</si>
  <si>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</si>
  <si>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</si>
  <si>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</si>
  <si>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</si>
  <si>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</si>
  <si>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</si>
  <si>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</si>
  <si>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</si>
  <si>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</si>
  <si>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Руководитель  ________________________        Кока Н.И.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</si>
  <si>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</si>
  <si>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</si>
  <si>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</si>
  <si>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</si>
  <si>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</si>
  <si>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</si>
  <si>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</si>
  <si>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</si>
  <si>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</si>
  <si>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</si>
  <si>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</si>
  <si>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</si>
  <si>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</si>
  <si>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</si>
  <si>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</si>
  <si>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</si>
  <si>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</si>
  <si>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</si>
  <si>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</si>
  <si>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</si>
  <si>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</si>
  <si>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</si>
  <si>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</si>
  <si>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</si>
  <si>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</si>
  <si>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</si>
  <si>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</si>
  <si>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</si>
  <si>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</si>
  <si>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</si>
  <si>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</si>
  <si>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</si>
  <si>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</si>
  <si>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</si>
  <si>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</si>
  <si>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</si>
  <si>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</si>
  <si>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</si>
  <si>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</si>
  <si>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</si>
  <si>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</si>
  <si>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</si>
  <si>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</si>
  <si>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</si>
  <si>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</si>
  <si>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</si>
  <si>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</si>
  <si>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</si>
  <si>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</si>
  <si>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</si>
  <si>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</si>
  <si>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</si>
  <si>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</si>
  <si>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</si>
  <si>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</si>
  <si>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</si>
  <si>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</si>
  <si>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</si>
  <si>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</si>
  <si>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</si>
  <si>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</si>
  <si>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</si>
  <si>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</si>
  <si>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</si>
  <si>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</si>
  <si>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</si>
  <si>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</si>
  <si>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</si>
  <si>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</si>
  <si>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</si>
  <si>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</si>
  <si>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</si>
  <si>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</si>
  <si>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</si>
  <si>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</si>
  <si>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</si>
  <si>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</si>
  <si>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</si>
  <si>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</si>
  <si>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</si>
  <si>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</si>
  <si>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</si>
  <si>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</si>
  <si>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</si>
  <si>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</si>
  <si>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</si>
  <si>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</si>
  <si>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</si>
  <si>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</si>
  <si>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</si>
  <si>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</si>
  <si>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</si>
  <si>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</si>
  <si>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</si>
  <si>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</si>
  <si>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</si>
  <si>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</si>
  <si>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</si>
  <si>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</si>
  <si>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</si>
  <si>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</si>
  <si>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</si>
  <si>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</si>
  <si>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</si>
  <si>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</si>
  <si>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</si>
  <si>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</si>
  <si>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</si>
  <si>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</si>
  <si>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</si>
  <si>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</si>
  <si>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</si>
  <si>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</si>
  <si>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</si>
  <si>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</si>
  <si>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</si>
  <si>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</si>
  <si>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</si>
  <si>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</si>
  <si>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</si>
  <si>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</si>
  <si>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</si>
  <si>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</si>
  <si>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</si>
  <si>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</si>
  <si>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</si>
  <si>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</si>
  <si>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</si>
  <si>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</si>
  <si>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</si>
  <si>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</si>
  <si>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</si>
  <si>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</si>
  <si>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</si>
  <si>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</si>
  <si>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</si>
  <si>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</si>
  <si>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</si>
  <si>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</si>
  <si>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</si>
  <si>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</si>
  <si>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</si>
  <si>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</si>
  <si>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</si>
  <si>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</si>
  <si>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</si>
  <si>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</si>
  <si>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</si>
  <si>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</si>
  <si>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</si>
  <si>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</si>
  <si>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</si>
  <si>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</si>
  <si>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</si>
  <si>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</si>
  <si>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</si>
  <si>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</si>
  <si>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</si>
  <si>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</si>
  <si>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</si>
  <si>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</si>
  <si>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</si>
  <si>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</si>
  <si>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</si>
  <si>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</si>
  <si>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</si>
  <si>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</si>
  <si>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</si>
  <si>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</si>
  <si>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</si>
  <si>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</si>
  <si>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</si>
  <si>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</si>
  <si>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</si>
  <si>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</si>
  <si>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</si>
  <si>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</si>
  <si>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</si>
  <si>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</si>
  <si>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</si>
  <si>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</si>
  <si>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</si>
  <si>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</si>
  <si>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</si>
  <si>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</si>
  <si>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</si>
  <si>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</si>
  <si>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</si>
  <si>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</si>
  <si>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</si>
  <si>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</si>
  <si>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</si>
  <si>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</si>
  <si>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</si>
  <si>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</si>
  <si>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</si>
  <si>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</si>
  <si>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</si>
  <si>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</si>
  <si>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</si>
  <si>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</si>
  <si>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</si>
  <si>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</si>
  <si>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мая</t>
  </si>
  <si>
    <t>01.05.2016</t>
  </si>
  <si>
    <t xml:space="preserve">05 мая 2016 года </t>
  </si>
  <si>
    <t>ВНЕШК. Пож.+ШК пож.лестницы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</si>
</sst>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9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0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4" fontId="14" fillId="32" borderId="16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2" fontId="1" fillId="32" borderId="26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27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4" fontId="1" fillId="32" borderId="28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29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29" xfId="0" applyFont="1" applyFill="1" applyBorder="1" applyAlignment="1">
      <alignment horizontal="left" vertical="top"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wrapText="1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49" fontId="8" fillId="32" borderId="25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0" fontId="1" fillId="32" borderId="22" xfId="0" applyFont="1" applyFill="1" applyBorder="1" applyAlignment="1">
      <alignment horizontal="center" vertical="top" wrapText="1"/>
    </xf>
    <xf numFmtId="0" fontId="1" fillId="32" borderId="31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2" xfId="0" applyFont="1" applyFill="1" applyBorder="1" applyAlignment="1">
      <alignment horizontal="center" vertical="top" wrapText="1"/>
    </xf>
    <xf numFmtId="49" fontId="8" fillId="32" borderId="26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1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8" fillId="32" borderId="33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34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35" xfId="0" applyFont="1" applyFill="1" applyBorder="1" applyAlignment="1">
      <alignment horizontal="left" wrapText="1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36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2" xfId="0" applyNumberFormat="1" applyFont="1" applyFill="1" applyBorder="1" applyAlignment="1">
      <alignment horizontal="center"/>
    </xf>
    <xf numFmtId="0" fontId="8" fillId="32" borderId="37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38" xfId="0" applyFont="1" applyFill="1" applyBorder="1" applyAlignment="1">
      <alignment horizontal="left" wrapText="1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8" fillId="32" borderId="10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" fontId="8" fillId="32" borderId="23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8" fillId="32" borderId="46" xfId="0" applyNumberFormat="1" applyFont="1" applyFill="1" applyBorder="1" applyAlignment="1">
      <alignment horizontal="center"/>
    </xf>
    <xf numFmtId="4" fontId="8" fillId="32" borderId="47" xfId="0" applyNumberFormat="1" applyFont="1" applyFill="1" applyBorder="1" applyAlignment="1">
      <alignment horizontal="center"/>
    </xf>
    <xf numFmtId="4" fontId="8" fillId="32" borderId="48" xfId="0" applyNumberFormat="1" applyFont="1" applyFill="1" applyBorder="1" applyAlignment="1">
      <alignment horizontal="center"/>
    </xf>
    <xf numFmtId="0" fontId="8" fillId="32" borderId="34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46" xfId="0" applyNumberFormat="1" applyFont="1" applyFill="1" applyBorder="1" applyAlignment="1">
      <alignment horizontal="center"/>
    </xf>
    <xf numFmtId="49" fontId="8" fillId="32" borderId="47" xfId="0" applyNumberFormat="1" applyFont="1" applyFill="1" applyBorder="1" applyAlignment="1">
      <alignment horizontal="center"/>
    </xf>
    <xf numFmtId="49" fontId="8" fillId="32" borderId="48" xfId="0" applyNumberFormat="1" applyFont="1" applyFill="1" applyBorder="1" applyAlignment="1">
      <alignment horizontal="center"/>
    </xf>
    <xf numFmtId="49" fontId="8" fillId="32" borderId="49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8" fillId="32" borderId="50" xfId="0" applyNumberFormat="1" applyFont="1" applyFill="1" applyBorder="1" applyAlignment="1">
      <alignment horizontal="center"/>
    </xf>
    <xf numFmtId="4" fontId="8" fillId="32" borderId="12" xfId="0" applyNumberFormat="1" applyFont="1" applyFill="1" applyBorder="1" applyAlignment="1">
      <alignment horizontal="center"/>
    </xf>
    <xf numFmtId="4" fontId="8" fillId="32" borderId="28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left"/>
    </xf>
    <xf numFmtId="4" fontId="8" fillId="32" borderId="36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2" xfId="0" applyNumberFormat="1" applyFont="1" applyFill="1" applyBorder="1" applyAlignment="1">
      <alignment horizontal="center"/>
    </xf>
    <xf numFmtId="4" fontId="15" fillId="32" borderId="23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" fontId="14" fillId="32" borderId="23" xfId="0" applyNumberFormat="1" applyFont="1" applyFill="1" applyBorder="1" applyAlignment="1">
      <alignment horizontal="center"/>
    </xf>
    <xf numFmtId="4" fontId="14" fillId="32" borderId="53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/>
    </xf>
    <xf numFmtId="4" fontId="8" fillId="32" borderId="26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1" xfId="0" applyNumberFormat="1" applyFont="1" applyFill="1" applyBorder="1" applyAlignment="1">
      <alignment horizontal="center"/>
    </xf>
    <xf numFmtId="4" fontId="8" fillId="32" borderId="54" xfId="0" applyNumberFormat="1" applyFont="1" applyFill="1" applyBorder="1" applyAlignment="1">
      <alignment horizontal="center"/>
    </xf>
    <xf numFmtId="4" fontId="8" fillId="32" borderId="40" xfId="0" applyNumberFormat="1" applyFont="1" applyFill="1" applyBorder="1" applyAlignment="1">
      <alignment horizontal="center"/>
    </xf>
    <xf numFmtId="4" fontId="8" fillId="32" borderId="55" xfId="0" applyNumberFormat="1" applyFont="1" applyFill="1" applyBorder="1" applyAlignment="1">
      <alignment horizontal="center"/>
    </xf>
    <xf numFmtId="4" fontId="15" fillId="32" borderId="46" xfId="0" applyNumberFormat="1" applyFont="1" applyFill="1" applyBorder="1" applyAlignment="1">
      <alignment horizontal="center"/>
    </xf>
    <xf numFmtId="4" fontId="15" fillId="32" borderId="47" xfId="0" applyNumberFormat="1" applyFont="1" applyFill="1" applyBorder="1" applyAlignment="1">
      <alignment horizontal="center"/>
    </xf>
    <xf numFmtId="4" fontId="15" fillId="32" borderId="48" xfId="0" applyNumberFormat="1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top" wrapText="1"/>
    </xf>
    <xf numFmtId="0" fontId="1" fillId="32" borderId="36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54" xfId="0" applyNumberFormat="1" applyFont="1" applyFill="1" applyBorder="1" applyAlignment="1">
      <alignment horizontal="center"/>
    </xf>
    <xf numFmtId="49" fontId="8" fillId="32" borderId="40" xfId="0" applyNumberFormat="1" applyFont="1" applyFill="1" applyBorder="1" applyAlignment="1">
      <alignment horizontal="center"/>
    </xf>
    <xf numFmtId="49" fontId="8" fillId="32" borderId="55" xfId="0" applyNumberFormat="1" applyFont="1" applyFill="1" applyBorder="1" applyAlignment="1">
      <alignment horizontal="center"/>
    </xf>
    <xf numFmtId="49" fontId="1" fillId="32" borderId="39" xfId="0" applyNumberFormat="1" applyFont="1" applyFill="1" applyBorder="1" applyAlignment="1">
      <alignment horizontal="center"/>
    </xf>
    <xf numFmtId="49" fontId="1" fillId="32" borderId="40" xfId="0" applyNumberFormat="1" applyFont="1" applyFill="1" applyBorder="1" applyAlignment="1">
      <alignment horizontal="center"/>
    </xf>
    <xf numFmtId="49" fontId="1" fillId="32" borderId="55" xfId="0" applyNumberFormat="1" applyFont="1" applyFill="1" applyBorder="1" applyAlignment="1">
      <alignment horizontal="center"/>
    </xf>
    <xf numFmtId="0" fontId="1" fillId="32" borderId="39" xfId="0" applyFont="1" applyFill="1" applyBorder="1" applyAlignment="1">
      <alignment horizontal="left" wrapText="1"/>
    </xf>
    <xf numFmtId="0" fontId="1" fillId="32" borderId="40" xfId="0" applyFont="1" applyFill="1" applyBorder="1" applyAlignment="1">
      <alignment horizontal="left" wrapText="1"/>
    </xf>
    <xf numFmtId="0" fontId="1" fillId="32" borderId="41" xfId="0" applyFont="1" applyFill="1" applyBorder="1" applyAlignment="1">
      <alignment horizontal="left" wrapText="1"/>
    </xf>
    <xf numFmtId="0" fontId="8" fillId="32" borderId="56" xfId="0" applyFont="1" applyFill="1" applyBorder="1" applyAlignment="1">
      <alignment/>
    </xf>
    <xf numFmtId="0" fontId="8" fillId="32" borderId="30" xfId="0" applyFont="1" applyFill="1" applyBorder="1" applyAlignment="1">
      <alignment/>
    </xf>
    <xf numFmtId="49" fontId="15" fillId="32" borderId="10" xfId="0" applyNumberFormat="1" applyFont="1" applyFill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2" fontId="1" fillId="32" borderId="31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2" borderId="36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2" xfId="0" applyNumberForma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58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1" fillId="32" borderId="50" xfId="0" applyNumberFormat="1" applyFont="1" applyFill="1" applyBorder="1" applyAlignment="1">
      <alignment horizontal="center"/>
    </xf>
    <xf numFmtId="2" fontId="0" fillId="32" borderId="38" xfId="0" applyNumberFormat="1" applyFill="1" applyBorder="1" applyAlignment="1">
      <alignment horizontal="center"/>
    </xf>
    <xf numFmtId="0" fontId="1" fillId="32" borderId="50" xfId="0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5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9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0" fontId="1" fillId="32" borderId="25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0" fontId="1" fillId="32" borderId="27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27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36" xfId="0" applyNumberFormat="1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8" fillId="32" borderId="60" xfId="0" applyFont="1" applyFill="1" applyBorder="1" applyAlignment="1">
      <alignment/>
    </xf>
    <xf numFmtId="0" fontId="8" fillId="32" borderId="61" xfId="0" applyFont="1" applyFill="1" applyBorder="1" applyAlignment="1">
      <alignment/>
    </xf>
    <xf numFmtId="49" fontId="15" fillId="32" borderId="11" xfId="0" applyNumberFormat="1" applyFont="1" applyFill="1" applyBorder="1" applyAlignment="1">
      <alignment horizontal="left"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49" fontId="1" fillId="32" borderId="26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left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54" xfId="0" applyNumberFormat="1" applyFont="1" applyFill="1" applyBorder="1" applyAlignment="1">
      <alignment horizontal="center" wrapText="1"/>
    </xf>
    <xf numFmtId="49" fontId="1" fillId="32" borderId="40" xfId="0" applyNumberFormat="1" applyFont="1" applyFill="1" applyBorder="1" applyAlignment="1">
      <alignment horizontal="center" wrapText="1"/>
    </xf>
    <xf numFmtId="49" fontId="1" fillId="32" borderId="55" xfId="0" applyNumberFormat="1" applyFont="1" applyFill="1" applyBorder="1" applyAlignment="1">
      <alignment horizontal="center" wrapText="1"/>
    </xf>
    <xf numFmtId="2" fontId="1" fillId="32" borderId="54" xfId="0" applyNumberFormat="1" applyFont="1" applyFill="1" applyBorder="1" applyAlignment="1">
      <alignment horizontal="center" wrapText="1"/>
    </xf>
    <xf numFmtId="2" fontId="1" fillId="32" borderId="40" xfId="0" applyNumberFormat="1" applyFont="1" applyFill="1" applyBorder="1" applyAlignment="1">
      <alignment horizontal="center" wrapText="1"/>
    </xf>
    <xf numFmtId="2" fontId="1" fillId="32" borderId="55" xfId="0" applyNumberFormat="1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2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26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49" fontId="1" fillId="32" borderId="12" xfId="0" applyNumberFormat="1" applyFont="1" applyFill="1" applyBorder="1" applyAlignment="1">
      <alignment horizontal="center"/>
    </xf>
    <xf numFmtId="49" fontId="1" fillId="32" borderId="46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48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0" fontId="1" fillId="32" borderId="36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0" fontId="1" fillId="32" borderId="36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38" xfId="0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8" fillId="32" borderId="5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4"/>
  <sheetViews>
    <sheetView tabSelected="1" zoomScalePageLayoutView="0" workbookViewId="0" topLeftCell="A59">
      <selection activeCell="BD70" sqref="BD70:BU70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73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5" width="0.875" style="1" customWidth="1"/>
    <col min="86" max="86" width="2.25390625" style="1" customWidth="1"/>
    <col min="87" max="134" width="0.875" style="1" customWidth="1"/>
    <col min="135" max="135" width="2.625" style="1" customWidth="1"/>
    <col min="136" max="140" width="0.875" style="1" customWidth="1"/>
    <col min="141" max="141" width="1.75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17" t="s">
        <v>114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3"/>
      <c r="EV1" s="213"/>
      <c r="EW1" s="213"/>
      <c r="EX1" s="213"/>
      <c r="EY1" s="213"/>
      <c r="EZ1" s="213"/>
      <c r="FA1" s="213"/>
      <c r="FB1" s="213"/>
      <c r="FC1" s="213"/>
      <c r="FD1" s="213"/>
      <c r="FE1" s="213"/>
      <c r="FF1" s="213"/>
      <c r="FG1" s="213"/>
      <c r="FH1" s="213"/>
      <c r="FI1" s="213"/>
      <c r="FJ1" s="213"/>
      <c r="FK1" s="213"/>
    </row>
    <row r="2" spans="1:167" ht="15" customHeight="1">
      <c r="A2" s="217" t="s">
        <v>115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</row>
    <row r="3" spans="1:167" ht="15" customHeight="1">
      <c r="A3" s="217" t="s">
        <v>116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17" t="s">
        <v>117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214" t="s">
        <v>22</v>
      </c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6"/>
    </row>
    <row r="7" spans="54:167" ht="15" customHeight="1">
      <c r="BB7" s="2" t="s">
        <v>133</v>
      </c>
      <c r="BI7" s="2" t="s">
        <v>2</v>
      </c>
      <c r="BK7" s="191" t="s">
        <v>299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3">
        <v>201</v>
      </c>
      <c r="CG7" s="193"/>
      <c r="CH7" s="193"/>
      <c r="CI7" s="193"/>
      <c r="CJ7" s="193"/>
      <c r="CK7" s="192">
        <v>6</v>
      </c>
      <c r="CL7" s="192"/>
      <c r="CN7" s="1" t="s">
        <v>3</v>
      </c>
      <c r="ER7" s="2" t="s">
        <v>0</v>
      </c>
      <c r="EU7" s="170" t="s">
        <v>300</v>
      </c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2"/>
    </row>
    <row r="8" spans="1:167" ht="46.5" customHeight="1">
      <c r="A8" s="173" t="s">
        <v>58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74"/>
      <c r="BD8" s="9"/>
      <c r="BE8" s="9"/>
      <c r="BF8" s="9"/>
      <c r="BG8" s="9"/>
      <c r="BH8" s="9"/>
      <c r="BI8" s="9"/>
      <c r="BJ8" s="9"/>
      <c r="BK8" s="9"/>
      <c r="BL8" s="9"/>
      <c r="BM8" s="9"/>
      <c r="BN8" s="225" t="s">
        <v>68</v>
      </c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6"/>
      <c r="DP8" s="226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6"/>
      <c r="EC8" s="226"/>
      <c r="ED8" s="226"/>
      <c r="ER8" s="2" t="s">
        <v>11</v>
      </c>
      <c r="EU8" s="227" t="s">
        <v>59</v>
      </c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9"/>
    </row>
    <row r="9" spans="1:167" ht="15" customHeight="1">
      <c r="A9" s="1" t="s">
        <v>4</v>
      </c>
      <c r="V9" s="191" t="s">
        <v>69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H9" s="232" t="s">
        <v>52</v>
      </c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U9" s="170" t="s">
        <v>60</v>
      </c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2"/>
    </row>
    <row r="10" spans="1:167" ht="15" customHeight="1">
      <c r="A10" s="1" t="s">
        <v>54</v>
      </c>
      <c r="P10" s="233" t="s">
        <v>156</v>
      </c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H10" s="230" t="s">
        <v>135</v>
      </c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5"/>
      <c r="EU10" s="170" t="s">
        <v>125</v>
      </c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2"/>
    </row>
    <row r="11" spans="16:167" ht="15" customHeight="1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H11" s="34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5"/>
      <c r="EU11" s="170" t="s">
        <v>48</v>
      </c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2"/>
    </row>
    <row r="12" spans="1:167" ht="15.75" customHeight="1" thickBot="1">
      <c r="A12" s="1" t="s">
        <v>5</v>
      </c>
      <c r="ER12" s="2" t="s">
        <v>6</v>
      </c>
      <c r="EU12" s="176">
        <v>383</v>
      </c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8"/>
    </row>
    <row r="13" ht="6" customHeight="1" hidden="1"/>
    <row r="14" spans="1:167" ht="14.25" customHeight="1">
      <c r="A14" s="217" t="s">
        <v>12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</row>
    <row r="15" ht="3.75" customHeight="1" thickBot="1"/>
    <row r="16" spans="1:167" ht="11.25" customHeight="1">
      <c r="A16" s="207" t="s">
        <v>7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 t="s">
        <v>15</v>
      </c>
      <c r="AO16" s="208"/>
      <c r="AP16" s="208"/>
      <c r="AQ16" s="208"/>
      <c r="AR16" s="208"/>
      <c r="AS16" s="208"/>
      <c r="AT16" s="182" t="s">
        <v>49</v>
      </c>
      <c r="AU16" s="183"/>
      <c r="AV16" s="183"/>
      <c r="AW16" s="183"/>
      <c r="AX16" s="183"/>
      <c r="AY16" s="183"/>
      <c r="AZ16" s="183"/>
      <c r="BA16" s="183"/>
      <c r="BB16" s="184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182" t="s">
        <v>55</v>
      </c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4"/>
      <c r="CG16" s="222" t="s">
        <v>16</v>
      </c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4"/>
      <c r="EU16" s="208" t="s">
        <v>20</v>
      </c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11"/>
    </row>
    <row r="17" spans="1:167" ht="39.75" customHeight="1">
      <c r="A17" s="209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185"/>
      <c r="AU17" s="186"/>
      <c r="AV17" s="186"/>
      <c r="AW17" s="186"/>
      <c r="AX17" s="186"/>
      <c r="AY17" s="186"/>
      <c r="AZ17" s="186"/>
      <c r="BA17" s="186"/>
      <c r="BB17" s="187"/>
      <c r="BC17" s="10"/>
      <c r="BD17" s="10"/>
      <c r="BE17" s="10"/>
      <c r="BF17" s="10"/>
      <c r="BG17" s="10"/>
      <c r="BH17" s="10"/>
      <c r="BI17" s="10"/>
      <c r="BJ17" s="10"/>
      <c r="BK17" s="10"/>
      <c r="BL17" s="185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7"/>
      <c r="CG17" s="189" t="s">
        <v>51</v>
      </c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90"/>
      <c r="CX17" s="188" t="s">
        <v>17</v>
      </c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90"/>
      <c r="DO17" s="188" t="s">
        <v>18</v>
      </c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90"/>
      <c r="EF17" s="188" t="s">
        <v>19</v>
      </c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9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0"/>
      <c r="FF17" s="210"/>
      <c r="FG17" s="210"/>
      <c r="FH17" s="210"/>
      <c r="FI17" s="210"/>
      <c r="FJ17" s="210"/>
      <c r="FK17" s="212"/>
    </row>
    <row r="18" spans="1:167" ht="12" thickBot="1">
      <c r="A18" s="219">
        <v>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1"/>
      <c r="AN18" s="194">
        <v>2</v>
      </c>
      <c r="AO18" s="195"/>
      <c r="AP18" s="195"/>
      <c r="AQ18" s="195"/>
      <c r="AR18" s="195"/>
      <c r="AS18" s="196"/>
      <c r="AT18" s="194">
        <v>3</v>
      </c>
      <c r="AU18" s="195"/>
      <c r="AV18" s="195"/>
      <c r="AW18" s="195"/>
      <c r="AX18" s="195"/>
      <c r="AY18" s="195"/>
      <c r="AZ18" s="195"/>
      <c r="BA18" s="195"/>
      <c r="BB18" s="196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194">
        <v>4</v>
      </c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6"/>
      <c r="CG18" s="194">
        <v>5</v>
      </c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6"/>
      <c r="CX18" s="194">
        <v>6</v>
      </c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6"/>
      <c r="DO18" s="194">
        <v>7</v>
      </c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6"/>
      <c r="EF18" s="194">
        <v>8</v>
      </c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6"/>
      <c r="EU18" s="179">
        <v>9</v>
      </c>
      <c r="EV18" s="179"/>
      <c r="EW18" s="179"/>
      <c r="EX18" s="179"/>
      <c r="EY18" s="179"/>
      <c r="EZ18" s="179"/>
      <c r="FA18" s="179"/>
      <c r="FB18" s="179"/>
      <c r="FC18" s="179"/>
      <c r="FD18" s="179"/>
      <c r="FE18" s="179"/>
      <c r="FF18" s="179"/>
      <c r="FG18" s="179"/>
      <c r="FH18" s="179"/>
      <c r="FI18" s="179"/>
      <c r="FJ18" s="179"/>
      <c r="FK18" s="180"/>
    </row>
    <row r="19" spans="1:167" ht="19.5" customHeight="1">
      <c r="A19" s="200" t="s">
        <v>13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5" t="s">
        <v>23</v>
      </c>
      <c r="AO19" s="206"/>
      <c r="AP19" s="206"/>
      <c r="AQ19" s="206"/>
      <c r="AR19" s="206"/>
      <c r="AS19" s="206"/>
      <c r="AT19" s="202" t="s">
        <v>47</v>
      </c>
      <c r="AU19" s="203"/>
      <c r="AV19" s="203"/>
      <c r="AW19" s="203"/>
      <c r="AX19" s="203"/>
      <c r="AY19" s="203"/>
      <c r="AZ19" s="203"/>
      <c r="BA19" s="203"/>
      <c r="BB19" s="204"/>
      <c r="BC19" s="44"/>
      <c r="BD19" s="44"/>
      <c r="BE19" s="44"/>
      <c r="BF19" s="44"/>
      <c r="BG19" s="44"/>
      <c r="BH19" s="44"/>
      <c r="BI19" s="44"/>
      <c r="BJ19" s="44"/>
      <c r="BK19" s="44">
        <f>-CG19</f>
        <v>-85422560.45</v>
      </c>
      <c r="BL19" s="197">
        <f>BL27+BL28+BL31+BL34+BL36+BL37+BL38+BL26</f>
        <v>264577700</v>
      </c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9"/>
      <c r="CG19" s="181">
        <f>SUM(CG20:CW39)</f>
        <v>85422560.45</v>
      </c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 t="s">
        <v>48</v>
      </c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 t="s">
        <v>48</v>
      </c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>
        <f>SUM(EF26:ET38)</f>
        <v>85422560.45</v>
      </c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235">
        <f>BL19-CG19</f>
        <v>179155139.55</v>
      </c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6"/>
    </row>
    <row r="20" spans="1:167" ht="19.5" customHeight="1" hidden="1">
      <c r="A20" s="121" t="s">
        <v>104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3"/>
      <c r="AN20" s="130" t="s">
        <v>23</v>
      </c>
      <c r="AO20" s="131"/>
      <c r="AP20" s="131"/>
      <c r="AQ20" s="131"/>
      <c r="AR20" s="131"/>
      <c r="AS20" s="131"/>
      <c r="AT20" s="139" t="s">
        <v>103</v>
      </c>
      <c r="AU20" s="140"/>
      <c r="AV20" s="140"/>
      <c r="AW20" s="140"/>
      <c r="AX20" s="140"/>
      <c r="AY20" s="140"/>
      <c r="AZ20" s="140"/>
      <c r="BA20" s="140"/>
      <c r="BB20" s="141"/>
      <c r="BC20" s="24"/>
      <c r="BD20" s="24"/>
      <c r="BE20" s="24"/>
      <c r="BF20" s="24"/>
      <c r="BG20" s="24"/>
      <c r="BH20" s="24"/>
      <c r="BI20" s="24"/>
      <c r="BJ20" s="24"/>
      <c r="BK20" s="26" t="s">
        <v>48</v>
      </c>
      <c r="BL20" s="167">
        <v>0</v>
      </c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9"/>
      <c r="CG20" s="175">
        <v>0</v>
      </c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 t="s">
        <v>48</v>
      </c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 t="s">
        <v>48</v>
      </c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>
        <f>CG20</f>
        <v>0</v>
      </c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>
        <f aca="true" t="shared" si="0" ref="EU20:EU26">BL20-CG20</f>
        <v>0</v>
      </c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234"/>
    </row>
    <row r="21" spans="1:167" ht="19.5" customHeight="1" hidden="1">
      <c r="A21" s="121" t="s">
        <v>107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3"/>
      <c r="AN21" s="130" t="s">
        <v>23</v>
      </c>
      <c r="AO21" s="131"/>
      <c r="AP21" s="131"/>
      <c r="AQ21" s="131"/>
      <c r="AR21" s="131"/>
      <c r="AS21" s="131"/>
      <c r="AT21" s="139" t="s">
        <v>108</v>
      </c>
      <c r="AU21" s="140"/>
      <c r="AV21" s="140"/>
      <c r="AW21" s="140"/>
      <c r="AX21" s="140"/>
      <c r="AY21" s="140"/>
      <c r="AZ21" s="140"/>
      <c r="BA21" s="140"/>
      <c r="BB21" s="141"/>
      <c r="BC21" s="24"/>
      <c r="BD21" s="24"/>
      <c r="BE21" s="24"/>
      <c r="BF21" s="24"/>
      <c r="BG21" s="24"/>
      <c r="BH21" s="24"/>
      <c r="BI21" s="24"/>
      <c r="BJ21" s="24"/>
      <c r="BK21" s="26" t="s">
        <v>48</v>
      </c>
      <c r="BL21" s="167">
        <v>0</v>
      </c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9"/>
      <c r="CG21" s="175">
        <v>0</v>
      </c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 t="s">
        <v>48</v>
      </c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 t="s">
        <v>48</v>
      </c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>
        <f>CG21</f>
        <v>0</v>
      </c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>
        <f t="shared" si="0"/>
        <v>0</v>
      </c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234"/>
    </row>
    <row r="22" spans="1:167" ht="19.5" customHeight="1" hidden="1">
      <c r="A22" s="121" t="s">
        <v>110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3"/>
      <c r="AN22" s="130" t="s">
        <v>23</v>
      </c>
      <c r="AO22" s="131"/>
      <c r="AP22" s="131"/>
      <c r="AQ22" s="131"/>
      <c r="AR22" s="131"/>
      <c r="AS22" s="131"/>
      <c r="AT22" s="139" t="s">
        <v>109</v>
      </c>
      <c r="AU22" s="140"/>
      <c r="AV22" s="140"/>
      <c r="AW22" s="140"/>
      <c r="AX22" s="140"/>
      <c r="AY22" s="140"/>
      <c r="AZ22" s="140"/>
      <c r="BA22" s="140"/>
      <c r="BB22" s="141"/>
      <c r="BC22" s="24"/>
      <c r="BD22" s="24"/>
      <c r="BE22" s="24"/>
      <c r="BF22" s="24"/>
      <c r="BG22" s="24"/>
      <c r="BH22" s="24"/>
      <c r="BI22" s="24"/>
      <c r="BJ22" s="24"/>
      <c r="BK22" s="26" t="s">
        <v>48</v>
      </c>
      <c r="BL22" s="167">
        <v>0</v>
      </c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9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 t="s">
        <v>48</v>
      </c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 t="s">
        <v>48</v>
      </c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>
        <f>CG22</f>
        <v>0</v>
      </c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>
        <f t="shared" si="0"/>
        <v>0</v>
      </c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234"/>
    </row>
    <row r="23" spans="1:167" ht="19.5" customHeight="1" hidden="1">
      <c r="A23" s="124" t="s">
        <v>96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  <c r="AN23" s="130" t="s">
        <v>23</v>
      </c>
      <c r="AO23" s="131"/>
      <c r="AP23" s="131"/>
      <c r="AQ23" s="131"/>
      <c r="AR23" s="131"/>
      <c r="AS23" s="131"/>
      <c r="AT23" s="139" t="s">
        <v>97</v>
      </c>
      <c r="AU23" s="140"/>
      <c r="AV23" s="140"/>
      <c r="AW23" s="140"/>
      <c r="AX23" s="140"/>
      <c r="AY23" s="140"/>
      <c r="AZ23" s="140"/>
      <c r="BA23" s="140"/>
      <c r="BB23" s="141"/>
      <c r="BC23" s="24"/>
      <c r="BD23" s="24"/>
      <c r="BE23" s="24"/>
      <c r="BF23" s="24"/>
      <c r="BG23" s="24"/>
      <c r="BH23" s="24"/>
      <c r="BI23" s="24"/>
      <c r="BJ23" s="24"/>
      <c r="BK23" s="25" t="s">
        <v>48</v>
      </c>
      <c r="BL23" s="167">
        <v>0</v>
      </c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9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 t="s">
        <v>48</v>
      </c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 t="s">
        <v>48</v>
      </c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>
        <f>SUM(CG23)</f>
        <v>0</v>
      </c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>
        <f t="shared" si="0"/>
        <v>0</v>
      </c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234"/>
    </row>
    <row r="24" spans="1:167" ht="19.5" customHeight="1" hidden="1">
      <c r="A24" s="121" t="s">
        <v>126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3"/>
      <c r="AN24" s="130" t="s">
        <v>23</v>
      </c>
      <c r="AO24" s="131"/>
      <c r="AP24" s="131"/>
      <c r="AQ24" s="131"/>
      <c r="AR24" s="131"/>
      <c r="AS24" s="131"/>
      <c r="AT24" s="139" t="s">
        <v>97</v>
      </c>
      <c r="AU24" s="140"/>
      <c r="AV24" s="140"/>
      <c r="AW24" s="140"/>
      <c r="AX24" s="140"/>
      <c r="AY24" s="140"/>
      <c r="AZ24" s="140"/>
      <c r="BA24" s="140"/>
      <c r="BB24" s="141"/>
      <c r="BC24" s="24"/>
      <c r="BD24" s="24"/>
      <c r="BE24" s="24"/>
      <c r="BF24" s="24"/>
      <c r="BG24" s="24"/>
      <c r="BH24" s="24"/>
      <c r="BI24" s="24"/>
      <c r="BJ24" s="24"/>
      <c r="BK24" s="26" t="s">
        <v>48</v>
      </c>
      <c r="BL24" s="167">
        <v>0</v>
      </c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9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 t="s">
        <v>48</v>
      </c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 t="s">
        <v>48</v>
      </c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>
        <f>CG24</f>
        <v>0</v>
      </c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>
        <f>BL24-CG24</f>
        <v>0</v>
      </c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234"/>
    </row>
    <row r="25" spans="1:167" ht="19.5" customHeight="1" hidden="1">
      <c r="A25" s="124" t="s">
        <v>98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  <c r="AN25" s="130" t="s">
        <v>23</v>
      </c>
      <c r="AO25" s="131"/>
      <c r="AP25" s="131"/>
      <c r="AQ25" s="131"/>
      <c r="AR25" s="131"/>
      <c r="AS25" s="131"/>
      <c r="AT25" s="139" t="s">
        <v>99</v>
      </c>
      <c r="AU25" s="140"/>
      <c r="AV25" s="140"/>
      <c r="AW25" s="140"/>
      <c r="AX25" s="140"/>
      <c r="AY25" s="140"/>
      <c r="AZ25" s="140"/>
      <c r="BA25" s="140"/>
      <c r="BB25" s="141"/>
      <c r="BC25" s="24"/>
      <c r="BD25" s="24"/>
      <c r="BE25" s="24"/>
      <c r="BF25" s="24"/>
      <c r="BG25" s="24"/>
      <c r="BH25" s="24"/>
      <c r="BI25" s="24"/>
      <c r="BJ25" s="24"/>
      <c r="BK25" s="25" t="s">
        <v>48</v>
      </c>
      <c r="BL25" s="167">
        <v>0</v>
      </c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9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/>
      <c r="CW25" s="175"/>
      <c r="CX25" s="175" t="s">
        <v>48</v>
      </c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75"/>
      <c r="DN25" s="175"/>
      <c r="DO25" s="175" t="s">
        <v>48</v>
      </c>
      <c r="DP25" s="175"/>
      <c r="DQ25" s="175"/>
      <c r="DR25" s="175"/>
      <c r="DS25" s="175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5"/>
      <c r="EF25" s="175">
        <f>SUM(CG25)</f>
        <v>0</v>
      </c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5"/>
      <c r="ES25" s="175"/>
      <c r="ET25" s="175"/>
      <c r="EU25" s="175">
        <f t="shared" si="0"/>
        <v>0</v>
      </c>
      <c r="EV25" s="175"/>
      <c r="EW25" s="175"/>
      <c r="EX25" s="175"/>
      <c r="EY25" s="175"/>
      <c r="EZ25" s="175"/>
      <c r="FA25" s="175"/>
      <c r="FB25" s="175"/>
      <c r="FC25" s="175"/>
      <c r="FD25" s="175"/>
      <c r="FE25" s="175"/>
      <c r="FF25" s="175"/>
      <c r="FG25" s="175"/>
      <c r="FH25" s="175"/>
      <c r="FI25" s="175"/>
      <c r="FJ25" s="175"/>
      <c r="FK25" s="234"/>
    </row>
    <row r="26" spans="1:167" ht="30" customHeight="1" hidden="1">
      <c r="A26" s="121" t="s">
        <v>110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3"/>
      <c r="AN26" s="130" t="s">
        <v>23</v>
      </c>
      <c r="AO26" s="131"/>
      <c r="AP26" s="131"/>
      <c r="AQ26" s="131"/>
      <c r="AR26" s="131"/>
      <c r="AS26" s="131"/>
      <c r="AT26" s="139" t="s">
        <v>109</v>
      </c>
      <c r="AU26" s="140"/>
      <c r="AV26" s="140"/>
      <c r="AW26" s="140"/>
      <c r="AX26" s="140"/>
      <c r="AY26" s="140"/>
      <c r="AZ26" s="140"/>
      <c r="BA26" s="140"/>
      <c r="BB26" s="141"/>
      <c r="BC26" s="24"/>
      <c r="BD26" s="24"/>
      <c r="BE26" s="24"/>
      <c r="BF26" s="24"/>
      <c r="BG26" s="24"/>
      <c r="BH26" s="24"/>
      <c r="BI26" s="24"/>
      <c r="BJ26" s="24"/>
      <c r="BK26" s="26" t="s">
        <v>48</v>
      </c>
      <c r="BL26" s="167">
        <v>0</v>
      </c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9"/>
      <c r="CG26" s="175">
        <v>0</v>
      </c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 t="s">
        <v>48</v>
      </c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 t="s">
        <v>48</v>
      </c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>
        <f>CG26</f>
        <v>0</v>
      </c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>
        <f t="shared" si="0"/>
        <v>0</v>
      </c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  <c r="FI26" s="175"/>
      <c r="FJ26" s="175"/>
      <c r="FK26" s="234"/>
    </row>
    <row r="27" spans="1:167" ht="24" customHeight="1">
      <c r="A27" s="121" t="s">
        <v>87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3"/>
      <c r="AN27" s="130" t="s">
        <v>23</v>
      </c>
      <c r="AO27" s="131"/>
      <c r="AP27" s="131"/>
      <c r="AQ27" s="131"/>
      <c r="AR27" s="131"/>
      <c r="AS27" s="131"/>
      <c r="AT27" s="139" t="s">
        <v>61</v>
      </c>
      <c r="AU27" s="140"/>
      <c r="AV27" s="140"/>
      <c r="AW27" s="140"/>
      <c r="AX27" s="140"/>
      <c r="AY27" s="140"/>
      <c r="AZ27" s="140"/>
      <c r="BA27" s="140"/>
      <c r="BB27" s="141"/>
      <c r="BC27" s="24"/>
      <c r="BD27" s="24"/>
      <c r="BE27" s="24"/>
      <c r="BF27" s="24"/>
      <c r="BG27" s="24"/>
      <c r="BH27" s="24"/>
      <c r="BI27" s="24"/>
      <c r="BJ27" s="24"/>
      <c r="BK27" s="26" t="s">
        <v>48</v>
      </c>
      <c r="BL27" s="167">
        <f>2050700+1226500</f>
        <v>3277200</v>
      </c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9"/>
      <c r="CG27" s="175">
        <f>1137150</f>
        <v>1137150</v>
      </c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 t="s">
        <v>48</v>
      </c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 t="s">
        <v>48</v>
      </c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>
        <f>CG27</f>
        <v>1137150</v>
      </c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>
        <f aca="true" t="shared" si="1" ref="EU27:EU36">BL27-CG27</f>
        <v>2140050</v>
      </c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234"/>
    </row>
    <row r="28" spans="1:167" ht="52.5" customHeight="1">
      <c r="A28" s="124" t="s">
        <v>127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6"/>
      <c r="AN28" s="130" t="s">
        <v>23</v>
      </c>
      <c r="AO28" s="131"/>
      <c r="AP28" s="131"/>
      <c r="AQ28" s="131"/>
      <c r="AR28" s="131"/>
      <c r="AS28" s="131"/>
      <c r="AT28" s="139" t="s">
        <v>67</v>
      </c>
      <c r="AU28" s="140"/>
      <c r="AV28" s="140"/>
      <c r="AW28" s="140"/>
      <c r="AX28" s="140"/>
      <c r="AY28" s="140"/>
      <c r="AZ28" s="140"/>
      <c r="BA28" s="140"/>
      <c r="BB28" s="141"/>
      <c r="BC28" s="24"/>
      <c r="BD28" s="24"/>
      <c r="BE28" s="24"/>
      <c r="BF28" s="24"/>
      <c r="BG28" s="24"/>
      <c r="BH28" s="24"/>
      <c r="BI28" s="24"/>
      <c r="BJ28" s="24"/>
      <c r="BK28" s="25" t="s">
        <v>48</v>
      </c>
      <c r="BL28" s="167">
        <f>3400+244000+60000-60000</f>
        <v>247400</v>
      </c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9"/>
      <c r="CG28" s="175">
        <f>30010.45</f>
        <v>30010.45</v>
      </c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 t="s">
        <v>48</v>
      </c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 t="s">
        <v>48</v>
      </c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>
        <f>SUM(CG28)</f>
        <v>30010.45</v>
      </c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>
        <f t="shared" si="1"/>
        <v>217389.55</v>
      </c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234"/>
    </row>
    <row r="29" spans="1:167" ht="34.5" customHeight="1" hidden="1">
      <c r="A29" s="124" t="s">
        <v>105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6"/>
      <c r="AN29" s="130" t="s">
        <v>23</v>
      </c>
      <c r="AO29" s="131"/>
      <c r="AP29" s="131"/>
      <c r="AQ29" s="131"/>
      <c r="AR29" s="131"/>
      <c r="AS29" s="131"/>
      <c r="AT29" s="139" t="s">
        <v>106</v>
      </c>
      <c r="AU29" s="140"/>
      <c r="AV29" s="140"/>
      <c r="AW29" s="140"/>
      <c r="AX29" s="140"/>
      <c r="AY29" s="140"/>
      <c r="AZ29" s="140"/>
      <c r="BA29" s="140"/>
      <c r="BB29" s="141"/>
      <c r="BC29" s="24"/>
      <c r="BD29" s="24"/>
      <c r="BE29" s="24"/>
      <c r="BF29" s="24"/>
      <c r="BG29" s="24"/>
      <c r="BH29" s="24"/>
      <c r="BI29" s="24"/>
      <c r="BJ29" s="24"/>
      <c r="BK29" s="25" t="s">
        <v>48</v>
      </c>
      <c r="BL29" s="167">
        <v>0</v>
      </c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9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 t="s">
        <v>48</v>
      </c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5" t="s">
        <v>48</v>
      </c>
      <c r="DP29" s="175"/>
      <c r="DQ29" s="175"/>
      <c r="DR29" s="175"/>
      <c r="DS29" s="175"/>
      <c r="DT29" s="175"/>
      <c r="DU29" s="175"/>
      <c r="DV29" s="175"/>
      <c r="DW29" s="175"/>
      <c r="DX29" s="175"/>
      <c r="DY29" s="175"/>
      <c r="DZ29" s="175"/>
      <c r="EA29" s="175"/>
      <c r="EB29" s="175"/>
      <c r="EC29" s="175"/>
      <c r="ED29" s="175"/>
      <c r="EE29" s="175"/>
      <c r="EF29" s="175">
        <f>SUM(CG29)</f>
        <v>0</v>
      </c>
      <c r="EG29" s="175"/>
      <c r="EH29" s="175"/>
      <c r="EI29" s="175"/>
      <c r="EJ29" s="175"/>
      <c r="EK29" s="175"/>
      <c r="EL29" s="175"/>
      <c r="EM29" s="175"/>
      <c r="EN29" s="175"/>
      <c r="EO29" s="175"/>
      <c r="EP29" s="175"/>
      <c r="EQ29" s="175"/>
      <c r="ER29" s="175"/>
      <c r="ES29" s="175"/>
      <c r="ET29" s="175"/>
      <c r="EU29" s="175">
        <f t="shared" si="1"/>
        <v>0</v>
      </c>
      <c r="EV29" s="175"/>
      <c r="EW29" s="175"/>
      <c r="EX29" s="175"/>
      <c r="EY29" s="175"/>
      <c r="EZ29" s="175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234"/>
    </row>
    <row r="30" spans="1:167" ht="39" customHeight="1" hidden="1">
      <c r="A30" s="124" t="s">
        <v>105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  <c r="AN30" s="152" t="s">
        <v>23</v>
      </c>
      <c r="AO30" s="153"/>
      <c r="AP30" s="153"/>
      <c r="AQ30" s="153"/>
      <c r="AR30" s="153"/>
      <c r="AS30" s="153"/>
      <c r="AT30" s="139" t="s">
        <v>106</v>
      </c>
      <c r="AU30" s="140"/>
      <c r="AV30" s="140"/>
      <c r="AW30" s="140"/>
      <c r="AX30" s="140"/>
      <c r="AY30" s="140"/>
      <c r="AZ30" s="140"/>
      <c r="BA30" s="140"/>
      <c r="BB30" s="141"/>
      <c r="BC30" s="29"/>
      <c r="BD30" s="29"/>
      <c r="BE30" s="29"/>
      <c r="BF30" s="29"/>
      <c r="BG30" s="29"/>
      <c r="BH30" s="29"/>
      <c r="BI30" s="29"/>
      <c r="BJ30" s="29"/>
      <c r="BK30" s="30" t="s">
        <v>48</v>
      </c>
      <c r="BL30" s="167">
        <v>0</v>
      </c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9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 t="s">
        <v>48</v>
      </c>
      <c r="CY30" s="175"/>
      <c r="CZ30" s="175"/>
      <c r="DA30" s="175"/>
      <c r="DB30" s="175"/>
      <c r="DC30" s="175"/>
      <c r="DD30" s="175"/>
      <c r="DE30" s="175"/>
      <c r="DF30" s="175"/>
      <c r="DG30" s="175"/>
      <c r="DH30" s="175"/>
      <c r="DI30" s="175"/>
      <c r="DJ30" s="175"/>
      <c r="DK30" s="175"/>
      <c r="DL30" s="175"/>
      <c r="DM30" s="175"/>
      <c r="DN30" s="175"/>
      <c r="DO30" s="175" t="s">
        <v>48</v>
      </c>
      <c r="DP30" s="175"/>
      <c r="DQ30" s="175"/>
      <c r="DR30" s="175"/>
      <c r="DS30" s="175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5"/>
      <c r="EF30" s="175">
        <f>SUM(CG30)</f>
        <v>0</v>
      </c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5"/>
      <c r="ES30" s="175"/>
      <c r="ET30" s="175"/>
      <c r="EU30" s="175">
        <f t="shared" si="1"/>
        <v>0</v>
      </c>
      <c r="EV30" s="175"/>
      <c r="EW30" s="175"/>
      <c r="EX30" s="175"/>
      <c r="EY30" s="175"/>
      <c r="EZ30" s="175"/>
      <c r="FA30" s="175"/>
      <c r="FB30" s="175"/>
      <c r="FC30" s="175"/>
      <c r="FD30" s="175"/>
      <c r="FE30" s="175"/>
      <c r="FF30" s="175"/>
      <c r="FG30" s="175"/>
      <c r="FH30" s="175"/>
      <c r="FI30" s="175"/>
      <c r="FJ30" s="175"/>
      <c r="FK30" s="234"/>
    </row>
    <row r="31" spans="1:167" ht="42.75" customHeight="1">
      <c r="A31" s="124" t="s">
        <v>128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130" t="s">
        <v>23</v>
      </c>
      <c r="AO31" s="131"/>
      <c r="AP31" s="131"/>
      <c r="AQ31" s="131"/>
      <c r="AR31" s="131"/>
      <c r="AS31" s="131"/>
      <c r="AT31" s="139" t="s">
        <v>86</v>
      </c>
      <c r="AU31" s="140"/>
      <c r="AV31" s="140"/>
      <c r="AW31" s="140"/>
      <c r="AX31" s="140"/>
      <c r="AY31" s="140"/>
      <c r="AZ31" s="140"/>
      <c r="BA31" s="140"/>
      <c r="BB31" s="141"/>
      <c r="BC31" s="24"/>
      <c r="BD31" s="24"/>
      <c r="BE31" s="24"/>
      <c r="BF31" s="24"/>
      <c r="BG31" s="24"/>
      <c r="BH31" s="24"/>
      <c r="BI31" s="24"/>
      <c r="BJ31" s="24"/>
      <c r="BK31" s="25" t="s">
        <v>48</v>
      </c>
      <c r="BL31" s="167">
        <f>571000+72100+172000+32900+53900+2691500+1143600+10984300+60000</f>
        <v>15781300</v>
      </c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9"/>
      <c r="CG31" s="175">
        <f>731756+124538+45000+2606+882300+66100+630300+124600+960000+907700+51600</f>
        <v>4526500</v>
      </c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 t="s">
        <v>48</v>
      </c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 t="s">
        <v>48</v>
      </c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>
        <f>SUM(CG31)</f>
        <v>4526500</v>
      </c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>
        <f t="shared" si="1"/>
        <v>11254800</v>
      </c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234"/>
    </row>
    <row r="32" spans="1:167" ht="19.5" customHeight="1" hidden="1">
      <c r="A32" s="121" t="s">
        <v>71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  <c r="AN32" s="130" t="s">
        <v>23</v>
      </c>
      <c r="AO32" s="131"/>
      <c r="AP32" s="131"/>
      <c r="AQ32" s="131"/>
      <c r="AR32" s="131"/>
      <c r="AS32" s="131"/>
      <c r="AT32" s="139" t="s">
        <v>62</v>
      </c>
      <c r="AU32" s="140"/>
      <c r="AV32" s="140"/>
      <c r="AW32" s="140"/>
      <c r="AX32" s="140"/>
      <c r="AY32" s="140"/>
      <c r="AZ32" s="140"/>
      <c r="BA32" s="140"/>
      <c r="BB32" s="141"/>
      <c r="BC32" s="24"/>
      <c r="BD32" s="24"/>
      <c r="BE32" s="24"/>
      <c r="BF32" s="24"/>
      <c r="BG32" s="24"/>
      <c r="BH32" s="24"/>
      <c r="BI32" s="24"/>
      <c r="BJ32" s="24"/>
      <c r="BK32" s="26" t="s">
        <v>48</v>
      </c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9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 t="s">
        <v>48</v>
      </c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 t="s">
        <v>48</v>
      </c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>
        <f aca="true" t="shared" si="2" ref="EF32:EF39">CG32</f>
        <v>0</v>
      </c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>
        <f t="shared" si="1"/>
        <v>0</v>
      </c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234"/>
    </row>
    <row r="33" spans="1:167" ht="19.5" customHeight="1" hidden="1">
      <c r="A33" s="156" t="s">
        <v>65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8"/>
      <c r="AN33" s="154" t="s">
        <v>23</v>
      </c>
      <c r="AO33" s="155"/>
      <c r="AP33" s="155"/>
      <c r="AQ33" s="155"/>
      <c r="AR33" s="155"/>
      <c r="AS33" s="155"/>
      <c r="AT33" s="149" t="s">
        <v>66</v>
      </c>
      <c r="AU33" s="150"/>
      <c r="AV33" s="150"/>
      <c r="AW33" s="150"/>
      <c r="AX33" s="150"/>
      <c r="AY33" s="150"/>
      <c r="AZ33" s="150"/>
      <c r="BA33" s="150"/>
      <c r="BB33" s="151"/>
      <c r="BC33" s="27"/>
      <c r="BD33" s="27"/>
      <c r="BE33" s="27"/>
      <c r="BF33" s="27"/>
      <c r="BG33" s="27"/>
      <c r="BH33" s="27"/>
      <c r="BI33" s="27"/>
      <c r="BJ33" s="27"/>
      <c r="BK33" s="28" t="s">
        <v>48</v>
      </c>
      <c r="BL33" s="247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9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366" t="s">
        <v>48</v>
      </c>
      <c r="CY33" s="366"/>
      <c r="CZ33" s="366"/>
      <c r="DA33" s="366"/>
      <c r="DB33" s="366"/>
      <c r="DC33" s="366"/>
      <c r="DD33" s="366"/>
      <c r="DE33" s="366"/>
      <c r="DF33" s="366"/>
      <c r="DG33" s="366"/>
      <c r="DH33" s="366"/>
      <c r="DI33" s="366"/>
      <c r="DJ33" s="366"/>
      <c r="DK33" s="366"/>
      <c r="DL33" s="366"/>
      <c r="DM33" s="366"/>
      <c r="DN33" s="366"/>
      <c r="DO33" s="366" t="s">
        <v>48</v>
      </c>
      <c r="DP33" s="366"/>
      <c r="DQ33" s="366"/>
      <c r="DR33" s="366"/>
      <c r="DS33" s="366"/>
      <c r="DT33" s="366"/>
      <c r="DU33" s="366"/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>
        <f t="shared" si="2"/>
        <v>0</v>
      </c>
      <c r="EG33" s="366"/>
      <c r="EH33" s="366"/>
      <c r="EI33" s="366"/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175">
        <f t="shared" si="1"/>
        <v>0</v>
      </c>
      <c r="EV33" s="175"/>
      <c r="EW33" s="175"/>
      <c r="EX33" s="175"/>
      <c r="EY33" s="175"/>
      <c r="EZ33" s="175"/>
      <c r="FA33" s="175"/>
      <c r="FB33" s="175"/>
      <c r="FC33" s="175"/>
      <c r="FD33" s="175"/>
      <c r="FE33" s="175"/>
      <c r="FF33" s="175"/>
      <c r="FG33" s="175"/>
      <c r="FH33" s="175"/>
      <c r="FI33" s="175"/>
      <c r="FJ33" s="175"/>
      <c r="FK33" s="234"/>
    </row>
    <row r="34" spans="1:167" ht="28.5" customHeight="1">
      <c r="A34" s="121" t="s">
        <v>64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3"/>
      <c r="AN34" s="130" t="s">
        <v>23</v>
      </c>
      <c r="AO34" s="131"/>
      <c r="AP34" s="131"/>
      <c r="AQ34" s="131"/>
      <c r="AR34" s="131"/>
      <c r="AS34" s="131"/>
      <c r="AT34" s="139" t="s">
        <v>63</v>
      </c>
      <c r="AU34" s="140"/>
      <c r="AV34" s="140"/>
      <c r="AW34" s="140"/>
      <c r="AX34" s="140"/>
      <c r="AY34" s="140"/>
      <c r="AZ34" s="140"/>
      <c r="BA34" s="140"/>
      <c r="BB34" s="141"/>
      <c r="BC34" s="24"/>
      <c r="BD34" s="24"/>
      <c r="BE34" s="24"/>
      <c r="BF34" s="24"/>
      <c r="BG34" s="24"/>
      <c r="BH34" s="24"/>
      <c r="BI34" s="24"/>
      <c r="BJ34" s="24"/>
      <c r="BK34" s="26" t="s">
        <v>48</v>
      </c>
      <c r="BL34" s="167">
        <f>39431300+205840500</f>
        <v>245271800</v>
      </c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9"/>
      <c r="CG34" s="175">
        <f>3336600+16323700+19798100+2979000+18821100-1222900+1032200+4454000+448700+5057200+1350700+257000+2485000+1195000+3413500</f>
        <v>79728900</v>
      </c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 t="s">
        <v>48</v>
      </c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75"/>
      <c r="DN34" s="175"/>
      <c r="DO34" s="175" t="s">
        <v>48</v>
      </c>
      <c r="DP34" s="175"/>
      <c r="DQ34" s="175"/>
      <c r="DR34" s="175"/>
      <c r="DS34" s="175"/>
      <c r="DT34" s="175"/>
      <c r="DU34" s="175"/>
      <c r="DV34" s="175"/>
      <c r="DW34" s="175"/>
      <c r="DX34" s="175"/>
      <c r="DY34" s="175"/>
      <c r="DZ34" s="175"/>
      <c r="EA34" s="175"/>
      <c r="EB34" s="175"/>
      <c r="EC34" s="175"/>
      <c r="ED34" s="175"/>
      <c r="EE34" s="175"/>
      <c r="EF34" s="175">
        <f t="shared" si="2"/>
        <v>79728900</v>
      </c>
      <c r="EG34" s="175"/>
      <c r="EH34" s="175"/>
      <c r="EI34" s="175"/>
      <c r="EJ34" s="175"/>
      <c r="EK34" s="175"/>
      <c r="EL34" s="175"/>
      <c r="EM34" s="175"/>
      <c r="EN34" s="175"/>
      <c r="EO34" s="175"/>
      <c r="EP34" s="175"/>
      <c r="EQ34" s="175"/>
      <c r="ER34" s="175"/>
      <c r="ES34" s="175"/>
      <c r="ET34" s="175"/>
      <c r="EU34" s="175">
        <f t="shared" si="1"/>
        <v>165542900</v>
      </c>
      <c r="EV34" s="175"/>
      <c r="EW34" s="175"/>
      <c r="EX34" s="175"/>
      <c r="EY34" s="175"/>
      <c r="EZ34" s="175"/>
      <c r="FA34" s="175"/>
      <c r="FB34" s="175"/>
      <c r="FC34" s="175"/>
      <c r="FD34" s="175"/>
      <c r="FE34" s="175"/>
      <c r="FF34" s="175"/>
      <c r="FG34" s="175"/>
      <c r="FH34" s="175"/>
      <c r="FI34" s="175"/>
      <c r="FJ34" s="175"/>
      <c r="FK34" s="234"/>
    </row>
    <row r="35" spans="1:167" ht="19.5" customHeight="1" hidden="1">
      <c r="A35" s="121" t="s">
        <v>112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3"/>
      <c r="AN35" s="159" t="s">
        <v>23</v>
      </c>
      <c r="AO35" s="140"/>
      <c r="AP35" s="140"/>
      <c r="AQ35" s="140"/>
      <c r="AR35" s="140"/>
      <c r="AS35" s="141"/>
      <c r="AT35" s="139" t="s">
        <v>111</v>
      </c>
      <c r="AU35" s="140"/>
      <c r="AV35" s="140"/>
      <c r="AW35" s="140"/>
      <c r="AX35" s="140"/>
      <c r="AY35" s="140"/>
      <c r="AZ35" s="140"/>
      <c r="BA35" s="140"/>
      <c r="BB35" s="141"/>
      <c r="BC35" s="24"/>
      <c r="BD35" s="24"/>
      <c r="BE35" s="24"/>
      <c r="BF35" s="24"/>
      <c r="BG35" s="24"/>
      <c r="BH35" s="24"/>
      <c r="BI35" s="24"/>
      <c r="BJ35" s="24"/>
      <c r="BK35" s="26" t="s">
        <v>48</v>
      </c>
      <c r="BL35" s="167">
        <v>0</v>
      </c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9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 t="s">
        <v>48</v>
      </c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75"/>
      <c r="DN35" s="175"/>
      <c r="DO35" s="175" t="s">
        <v>48</v>
      </c>
      <c r="DP35" s="175"/>
      <c r="DQ35" s="175"/>
      <c r="DR35" s="175"/>
      <c r="DS35" s="175"/>
      <c r="DT35" s="175"/>
      <c r="DU35" s="175"/>
      <c r="DV35" s="175"/>
      <c r="DW35" s="175"/>
      <c r="DX35" s="175"/>
      <c r="DY35" s="175"/>
      <c r="DZ35" s="175"/>
      <c r="EA35" s="175"/>
      <c r="EB35" s="175"/>
      <c r="EC35" s="175"/>
      <c r="ED35" s="175"/>
      <c r="EE35" s="175"/>
      <c r="EF35" s="175">
        <f t="shared" si="2"/>
        <v>0</v>
      </c>
      <c r="EG35" s="175"/>
      <c r="EH35" s="175"/>
      <c r="EI35" s="175"/>
      <c r="EJ35" s="175"/>
      <c r="EK35" s="175"/>
      <c r="EL35" s="175"/>
      <c r="EM35" s="175"/>
      <c r="EN35" s="175"/>
      <c r="EO35" s="175"/>
      <c r="EP35" s="175"/>
      <c r="EQ35" s="175"/>
      <c r="ER35" s="175"/>
      <c r="ES35" s="175"/>
      <c r="ET35" s="175"/>
      <c r="EU35" s="175">
        <f t="shared" si="1"/>
        <v>0</v>
      </c>
      <c r="EV35" s="175"/>
      <c r="EW35" s="175"/>
      <c r="EX35" s="175"/>
      <c r="EY35" s="175"/>
      <c r="EZ35" s="175"/>
      <c r="FA35" s="175"/>
      <c r="FB35" s="175"/>
      <c r="FC35" s="175"/>
      <c r="FD35" s="175"/>
      <c r="FE35" s="175"/>
      <c r="FF35" s="175"/>
      <c r="FG35" s="175"/>
      <c r="FH35" s="175"/>
      <c r="FI35" s="175"/>
      <c r="FJ35" s="175"/>
      <c r="FK35" s="234"/>
    </row>
    <row r="36" spans="1:167" ht="32.25" customHeight="1" hidden="1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3"/>
      <c r="AN36" s="130" t="s">
        <v>23</v>
      </c>
      <c r="AO36" s="131"/>
      <c r="AP36" s="131"/>
      <c r="AQ36" s="131"/>
      <c r="AR36" s="131"/>
      <c r="AS36" s="131"/>
      <c r="AT36" s="139"/>
      <c r="AU36" s="140"/>
      <c r="AV36" s="140"/>
      <c r="AW36" s="140"/>
      <c r="AX36" s="140"/>
      <c r="AY36" s="140"/>
      <c r="AZ36" s="140"/>
      <c r="BA36" s="140"/>
      <c r="BB36" s="141"/>
      <c r="BC36" s="24"/>
      <c r="BD36" s="24"/>
      <c r="BE36" s="24"/>
      <c r="BF36" s="24"/>
      <c r="BG36" s="24"/>
      <c r="BH36" s="24"/>
      <c r="BI36" s="24"/>
      <c r="BJ36" s="24"/>
      <c r="BK36" s="26" t="s">
        <v>48</v>
      </c>
      <c r="BL36" s="167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9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 t="s">
        <v>48</v>
      </c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75"/>
      <c r="DN36" s="175"/>
      <c r="DO36" s="175" t="s">
        <v>48</v>
      </c>
      <c r="DP36" s="175"/>
      <c r="DQ36" s="175"/>
      <c r="DR36" s="175"/>
      <c r="DS36" s="175"/>
      <c r="DT36" s="175"/>
      <c r="DU36" s="175"/>
      <c r="DV36" s="175"/>
      <c r="DW36" s="175"/>
      <c r="DX36" s="175"/>
      <c r="DY36" s="175"/>
      <c r="DZ36" s="175"/>
      <c r="EA36" s="175"/>
      <c r="EB36" s="175"/>
      <c r="EC36" s="175"/>
      <c r="ED36" s="175"/>
      <c r="EE36" s="175"/>
      <c r="EF36" s="175">
        <f>CG36</f>
        <v>0</v>
      </c>
      <c r="EG36" s="175"/>
      <c r="EH36" s="175"/>
      <c r="EI36" s="175"/>
      <c r="EJ36" s="175"/>
      <c r="EK36" s="175"/>
      <c r="EL36" s="175"/>
      <c r="EM36" s="175"/>
      <c r="EN36" s="175"/>
      <c r="EO36" s="175"/>
      <c r="EP36" s="175"/>
      <c r="EQ36" s="175"/>
      <c r="ER36" s="175"/>
      <c r="ES36" s="175"/>
      <c r="ET36" s="175"/>
      <c r="EU36" s="175">
        <f t="shared" si="1"/>
        <v>0</v>
      </c>
      <c r="EV36" s="175"/>
      <c r="EW36" s="175"/>
      <c r="EX36" s="175"/>
      <c r="EY36" s="175"/>
      <c r="EZ36" s="175"/>
      <c r="FA36" s="175"/>
      <c r="FB36" s="175"/>
      <c r="FC36" s="175"/>
      <c r="FD36" s="175"/>
      <c r="FE36" s="175"/>
      <c r="FF36" s="175"/>
      <c r="FG36" s="175"/>
      <c r="FH36" s="175"/>
      <c r="FI36" s="175"/>
      <c r="FJ36" s="175"/>
      <c r="FK36" s="234"/>
    </row>
    <row r="37" spans="1:167" ht="48.75" customHeight="1" hidden="1">
      <c r="A37" s="121" t="s">
        <v>131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30" t="s">
        <v>23</v>
      </c>
      <c r="AO37" s="131"/>
      <c r="AP37" s="131"/>
      <c r="AQ37" s="131"/>
      <c r="AR37" s="131"/>
      <c r="AS37" s="131"/>
      <c r="AT37" s="139" t="s">
        <v>132</v>
      </c>
      <c r="AU37" s="140"/>
      <c r="AV37" s="140"/>
      <c r="AW37" s="140"/>
      <c r="AX37" s="140"/>
      <c r="AY37" s="140"/>
      <c r="AZ37" s="140"/>
      <c r="BA37" s="140"/>
      <c r="BB37" s="141"/>
      <c r="BC37" s="24"/>
      <c r="BD37" s="24"/>
      <c r="BE37" s="24"/>
      <c r="BF37" s="24"/>
      <c r="BG37" s="24"/>
      <c r="BH37" s="24"/>
      <c r="BI37" s="24"/>
      <c r="BJ37" s="24"/>
      <c r="BK37" s="26" t="s">
        <v>48</v>
      </c>
      <c r="BL37" s="167">
        <v>0</v>
      </c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9"/>
      <c r="CG37" s="175">
        <v>0</v>
      </c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 t="s">
        <v>48</v>
      </c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75"/>
      <c r="DN37" s="175"/>
      <c r="DO37" s="175" t="s">
        <v>48</v>
      </c>
      <c r="DP37" s="175"/>
      <c r="DQ37" s="175"/>
      <c r="DR37" s="175"/>
      <c r="DS37" s="175"/>
      <c r="DT37" s="175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>
        <f>CG37</f>
        <v>0</v>
      </c>
      <c r="EG37" s="175"/>
      <c r="EH37" s="175"/>
      <c r="EI37" s="175"/>
      <c r="EJ37" s="175"/>
      <c r="EK37" s="175"/>
      <c r="EL37" s="175"/>
      <c r="EM37" s="175"/>
      <c r="EN37" s="175"/>
      <c r="EO37" s="175"/>
      <c r="EP37" s="175"/>
      <c r="EQ37" s="175"/>
      <c r="ER37" s="175"/>
      <c r="ES37" s="175"/>
      <c r="ET37" s="175"/>
      <c r="EU37" s="175">
        <f>BL37-CG37</f>
        <v>0</v>
      </c>
      <c r="EV37" s="175"/>
      <c r="EW37" s="175"/>
      <c r="EX37" s="175"/>
      <c r="EY37" s="175"/>
      <c r="EZ37" s="175"/>
      <c r="FA37" s="175"/>
      <c r="FB37" s="175"/>
      <c r="FC37" s="175"/>
      <c r="FD37" s="175"/>
      <c r="FE37" s="175"/>
      <c r="FF37" s="175"/>
      <c r="FG37" s="175"/>
      <c r="FH37" s="175"/>
      <c r="FI37" s="175"/>
      <c r="FJ37" s="175"/>
      <c r="FK37" s="234"/>
    </row>
    <row r="38" spans="1:167" ht="51" customHeight="1" hidden="1">
      <c r="A38" s="164" t="s">
        <v>70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6"/>
      <c r="AN38" s="159" t="s">
        <v>23</v>
      </c>
      <c r="AO38" s="140"/>
      <c r="AP38" s="140"/>
      <c r="AQ38" s="140"/>
      <c r="AR38" s="140"/>
      <c r="AS38" s="141"/>
      <c r="AT38" s="161" t="s">
        <v>84</v>
      </c>
      <c r="AU38" s="162"/>
      <c r="AV38" s="162"/>
      <c r="AW38" s="162"/>
      <c r="AX38" s="162"/>
      <c r="AY38" s="162"/>
      <c r="AZ38" s="162"/>
      <c r="BA38" s="162"/>
      <c r="BB38" s="163"/>
      <c r="BC38" s="31"/>
      <c r="BD38" s="31"/>
      <c r="BE38" s="31"/>
      <c r="BF38" s="31"/>
      <c r="BG38" s="31"/>
      <c r="BH38" s="31"/>
      <c r="BI38" s="31"/>
      <c r="BJ38" s="31"/>
      <c r="BK38" s="32" t="s">
        <v>48</v>
      </c>
      <c r="BL38" s="238">
        <v>0</v>
      </c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40"/>
      <c r="CG38" s="258">
        <v>0</v>
      </c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 t="s">
        <v>48</v>
      </c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 t="s">
        <v>48</v>
      </c>
      <c r="DP38" s="258"/>
      <c r="DQ38" s="258"/>
      <c r="DR38" s="258"/>
      <c r="DS38" s="258"/>
      <c r="DT38" s="258"/>
      <c r="DU38" s="258"/>
      <c r="DV38" s="258"/>
      <c r="DW38" s="258"/>
      <c r="DX38" s="258"/>
      <c r="DY38" s="258"/>
      <c r="DZ38" s="258"/>
      <c r="EA38" s="258"/>
      <c r="EB38" s="258"/>
      <c r="EC38" s="258"/>
      <c r="ED38" s="258"/>
      <c r="EE38" s="258"/>
      <c r="EF38" s="258">
        <f>CG38</f>
        <v>0</v>
      </c>
      <c r="EG38" s="258"/>
      <c r="EH38" s="258"/>
      <c r="EI38" s="258"/>
      <c r="EJ38" s="258"/>
      <c r="EK38" s="258"/>
      <c r="EL38" s="258"/>
      <c r="EM38" s="258"/>
      <c r="EN38" s="258"/>
      <c r="EO38" s="258"/>
      <c r="EP38" s="258"/>
      <c r="EQ38" s="258"/>
      <c r="ER38" s="258"/>
      <c r="ES38" s="258"/>
      <c r="ET38" s="258"/>
      <c r="EU38" s="175" t="s">
        <v>48</v>
      </c>
      <c r="EV38" s="175"/>
      <c r="EW38" s="175"/>
      <c r="EX38" s="175"/>
      <c r="EY38" s="175"/>
      <c r="EZ38" s="175"/>
      <c r="FA38" s="175"/>
      <c r="FB38" s="175"/>
      <c r="FC38" s="175"/>
      <c r="FD38" s="175"/>
      <c r="FE38" s="175"/>
      <c r="FF38" s="175"/>
      <c r="FG38" s="175"/>
      <c r="FH38" s="175"/>
      <c r="FI38" s="175"/>
      <c r="FJ38" s="175"/>
      <c r="FK38" s="234"/>
    </row>
    <row r="39" spans="1:167" ht="19.5" customHeight="1" thickBot="1">
      <c r="A39" s="267" t="s">
        <v>48</v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9"/>
      <c r="AN39" s="264" t="s">
        <v>23</v>
      </c>
      <c r="AO39" s="265"/>
      <c r="AP39" s="265"/>
      <c r="AQ39" s="265"/>
      <c r="AR39" s="265"/>
      <c r="AS39" s="266"/>
      <c r="AT39" s="261"/>
      <c r="AU39" s="262"/>
      <c r="AV39" s="262"/>
      <c r="AW39" s="262"/>
      <c r="AX39" s="262"/>
      <c r="AY39" s="262"/>
      <c r="AZ39" s="262"/>
      <c r="BA39" s="262"/>
      <c r="BB39" s="263"/>
      <c r="BC39" s="46"/>
      <c r="BD39" s="46"/>
      <c r="BE39" s="46"/>
      <c r="BF39" s="46"/>
      <c r="BG39" s="46"/>
      <c r="BH39" s="46"/>
      <c r="BI39" s="46"/>
      <c r="BJ39" s="46"/>
      <c r="BK39" s="47"/>
      <c r="BL39" s="250" t="s">
        <v>48</v>
      </c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2"/>
      <c r="CG39" s="246" t="s">
        <v>48</v>
      </c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 t="s">
        <v>48</v>
      </c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 t="s">
        <v>48</v>
      </c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 t="str">
        <f t="shared" si="2"/>
        <v>-</v>
      </c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 t="s">
        <v>48</v>
      </c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373"/>
    </row>
    <row r="40" spans="1:167" ht="11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</row>
    <row r="41" spans="1:167" ht="11.2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</row>
    <row r="42" spans="1:167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3"/>
      <c r="BC43" s="22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242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  <c r="EK44" s="243"/>
      <c r="EL44" s="243"/>
      <c r="EM44" s="243"/>
      <c r="EN44" s="243"/>
      <c r="EO44" s="243"/>
      <c r="EP44" s="243"/>
      <c r="EQ44" s="243"/>
      <c r="ER44" s="243"/>
      <c r="ES44" s="243"/>
      <c r="ET44" s="243"/>
      <c r="EU44" s="243"/>
      <c r="EV44" s="243"/>
      <c r="EW44" s="243"/>
      <c r="EX44" s="243"/>
      <c r="EY44" s="243"/>
      <c r="EZ44" s="243"/>
      <c r="FA44" s="243"/>
      <c r="FB44" s="243"/>
      <c r="FC44" s="243"/>
      <c r="FD44" s="243"/>
      <c r="FE44" s="243"/>
      <c r="FF44" s="243"/>
      <c r="FG44" s="243"/>
      <c r="FH44" s="243"/>
      <c r="FI44" s="243"/>
      <c r="FJ44" s="243"/>
      <c r="FK44" s="243"/>
    </row>
    <row r="45" spans="1:167" ht="15.75" customHeight="1">
      <c r="A45" s="145" t="s">
        <v>7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6"/>
      <c r="AK45" s="256" t="s">
        <v>15</v>
      </c>
      <c r="AL45" s="145"/>
      <c r="AM45" s="145"/>
      <c r="AN45" s="145"/>
      <c r="AO45" s="145"/>
      <c r="AP45" s="146"/>
      <c r="AQ45" s="256" t="s">
        <v>74</v>
      </c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6"/>
      <c r="BC45" s="70"/>
      <c r="BD45" s="256" t="s">
        <v>75</v>
      </c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6"/>
      <c r="BV45" s="256" t="s">
        <v>76</v>
      </c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6"/>
      <c r="CI45" s="367" t="s">
        <v>16</v>
      </c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9"/>
      <c r="EL45" s="367" t="s">
        <v>77</v>
      </c>
      <c r="EM45" s="368"/>
      <c r="EN45" s="368"/>
      <c r="EO45" s="368"/>
      <c r="EP45" s="368"/>
      <c r="EQ45" s="368"/>
      <c r="ER45" s="368"/>
      <c r="ES45" s="368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/>
      <c r="FD45" s="368"/>
      <c r="FE45" s="368"/>
      <c r="FF45" s="368"/>
      <c r="FG45" s="368"/>
      <c r="FH45" s="368"/>
      <c r="FI45" s="368"/>
      <c r="FJ45" s="368"/>
      <c r="FK45" s="368"/>
    </row>
    <row r="46" spans="1:167" ht="46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257"/>
      <c r="AL46" s="147"/>
      <c r="AM46" s="147"/>
      <c r="AN46" s="147"/>
      <c r="AO46" s="147"/>
      <c r="AP46" s="148"/>
      <c r="AQ46" s="25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8"/>
      <c r="BC46" s="71"/>
      <c r="BD46" s="25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8"/>
      <c r="BV46" s="25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8"/>
      <c r="CI46" s="368" t="s">
        <v>78</v>
      </c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9"/>
      <c r="CY46" s="367" t="s">
        <v>17</v>
      </c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9"/>
      <c r="DL46" s="367" t="s">
        <v>18</v>
      </c>
      <c r="DM46" s="368"/>
      <c r="DN46" s="368"/>
      <c r="DO46" s="368"/>
      <c r="DP46" s="368"/>
      <c r="DQ46" s="368"/>
      <c r="DR46" s="368"/>
      <c r="DS46" s="368"/>
      <c r="DT46" s="368"/>
      <c r="DU46" s="368"/>
      <c r="DV46" s="368"/>
      <c r="DW46" s="368"/>
      <c r="DX46" s="369"/>
      <c r="DY46" s="367" t="s">
        <v>19</v>
      </c>
      <c r="DZ46" s="368"/>
      <c r="EA46" s="368"/>
      <c r="EB46" s="368"/>
      <c r="EC46" s="368"/>
      <c r="ED46" s="368"/>
      <c r="EE46" s="368"/>
      <c r="EF46" s="368"/>
      <c r="EG46" s="368"/>
      <c r="EH46" s="368"/>
      <c r="EI46" s="368"/>
      <c r="EJ46" s="368"/>
      <c r="EK46" s="369"/>
      <c r="EL46" s="257" t="s">
        <v>79</v>
      </c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8"/>
      <c r="EY46" s="257" t="s">
        <v>80</v>
      </c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</row>
    <row r="47" spans="1:167" ht="15.75" customHeight="1" thickBot="1">
      <c r="A47" s="259">
        <v>1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60"/>
      <c r="AK47" s="136">
        <v>2</v>
      </c>
      <c r="AL47" s="137"/>
      <c r="AM47" s="137"/>
      <c r="AN47" s="137"/>
      <c r="AO47" s="137"/>
      <c r="AP47" s="138"/>
      <c r="AQ47" s="136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8"/>
      <c r="BC47" s="69"/>
      <c r="BD47" s="136">
        <v>4</v>
      </c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8"/>
      <c r="BV47" s="136">
        <v>5</v>
      </c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8"/>
      <c r="CI47" s="136">
        <v>6</v>
      </c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8"/>
      <c r="CY47" s="136">
        <v>7</v>
      </c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8"/>
      <c r="DL47" s="136">
        <v>8</v>
      </c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8"/>
      <c r="DY47" s="136">
        <v>9</v>
      </c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8"/>
      <c r="EL47" s="136">
        <v>10</v>
      </c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6">
        <v>11</v>
      </c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</row>
    <row r="48" spans="1:167" ht="15.75" customHeight="1">
      <c r="A48" s="270" t="s">
        <v>81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05" t="s">
        <v>82</v>
      </c>
      <c r="AL48" s="206"/>
      <c r="AM48" s="206"/>
      <c r="AN48" s="206"/>
      <c r="AO48" s="206"/>
      <c r="AP48" s="206"/>
      <c r="AQ48" s="160" t="s">
        <v>33</v>
      </c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75"/>
      <c r="BD48" s="241">
        <f>BL50+BD51+BD52+BD53+BD54+BD55+BD57+BD58+BD59+BL62+BD63+BD65+BD67+BD68+BD69+BD70+BD71+BD72+BD73+BD74+BD75+BD76+BD77+BD78+BD79+BD81+BD83+BD84+BD85+BD86+BD87+BD88+BD89+BD90+BD91+BD93+BD94+BL95+BD96+BD97+BD98+BD99+BD100+BD101+BD102+BD103+BD104+BD105+BD106+BD60+BD61+BD64+BD82+BD66+BD56+BD92+BD80</f>
        <v>375842329</v>
      </c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53">
        <f>BD48</f>
        <v>375842329</v>
      </c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5"/>
      <c r="CI48" s="241">
        <f>SUM(CI50:CX106)</f>
        <v>119158368.06</v>
      </c>
      <c r="CJ48" s="241"/>
      <c r="CK48" s="241"/>
      <c r="CL48" s="241"/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 t="s">
        <v>48</v>
      </c>
      <c r="CZ48" s="241"/>
      <c r="DA48" s="241"/>
      <c r="DB48" s="241"/>
      <c r="DC48" s="241"/>
      <c r="DD48" s="241"/>
      <c r="DE48" s="241"/>
      <c r="DF48" s="241"/>
      <c r="DG48" s="241"/>
      <c r="DH48" s="241"/>
      <c r="DI48" s="241"/>
      <c r="DJ48" s="241"/>
      <c r="DK48" s="241"/>
      <c r="DL48" s="241" t="s">
        <v>48</v>
      </c>
      <c r="DM48" s="241"/>
      <c r="DN48" s="241"/>
      <c r="DO48" s="241"/>
      <c r="DP48" s="241"/>
      <c r="DQ48" s="241"/>
      <c r="DR48" s="241"/>
      <c r="DS48" s="241"/>
      <c r="DT48" s="241"/>
      <c r="DU48" s="241"/>
      <c r="DV48" s="241"/>
      <c r="DW48" s="241"/>
      <c r="DX48" s="241"/>
      <c r="DY48" s="241">
        <f>CI48</f>
        <v>119158368.06</v>
      </c>
      <c r="DZ48" s="241"/>
      <c r="EA48" s="241"/>
      <c r="EB48" s="241"/>
      <c r="EC48" s="241"/>
      <c r="ED48" s="241"/>
      <c r="EE48" s="241"/>
      <c r="EF48" s="241"/>
      <c r="EG48" s="241"/>
      <c r="EH48" s="241"/>
      <c r="EI48" s="241"/>
      <c r="EJ48" s="241"/>
      <c r="EK48" s="241"/>
      <c r="EL48" s="253">
        <f>SUM(EL50:EX106)</f>
        <v>659391.12</v>
      </c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5"/>
      <c r="EY48" s="244">
        <f>BV48-DY48</f>
        <v>256683960.94</v>
      </c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5"/>
    </row>
    <row r="49" spans="1:167" ht="15.75" customHeight="1">
      <c r="A49" s="271" t="s">
        <v>14</v>
      </c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131" t="s">
        <v>48</v>
      </c>
      <c r="AL49" s="131"/>
      <c r="AM49" s="131"/>
      <c r="AN49" s="131"/>
      <c r="AO49" s="131"/>
      <c r="AP49" s="131"/>
      <c r="AQ49" s="131" t="s">
        <v>48</v>
      </c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76"/>
      <c r="BD49" s="175" t="s">
        <v>48</v>
      </c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 t="s">
        <v>48</v>
      </c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 t="s">
        <v>48</v>
      </c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 t="s">
        <v>48</v>
      </c>
      <c r="CZ49" s="175"/>
      <c r="DA49" s="175"/>
      <c r="DB49" s="175"/>
      <c r="DC49" s="175"/>
      <c r="DD49" s="175"/>
      <c r="DE49" s="175"/>
      <c r="DF49" s="175"/>
      <c r="DG49" s="175"/>
      <c r="DH49" s="175"/>
      <c r="DI49" s="175"/>
      <c r="DJ49" s="175"/>
      <c r="DK49" s="175"/>
      <c r="DL49" s="175" t="s">
        <v>48</v>
      </c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 t="s">
        <v>48</v>
      </c>
      <c r="DZ49" s="175"/>
      <c r="EA49" s="175"/>
      <c r="EB49" s="175"/>
      <c r="EC49" s="175"/>
      <c r="ED49" s="175"/>
      <c r="EE49" s="175"/>
      <c r="EF49" s="175"/>
      <c r="EG49" s="175"/>
      <c r="EH49" s="175"/>
      <c r="EI49" s="175"/>
      <c r="EJ49" s="175"/>
      <c r="EK49" s="175"/>
      <c r="EL49" s="175" t="s">
        <v>48</v>
      </c>
      <c r="EM49" s="175"/>
      <c r="EN49" s="175"/>
      <c r="EO49" s="175"/>
      <c r="EP49" s="175"/>
      <c r="EQ49" s="175"/>
      <c r="ER49" s="175"/>
      <c r="ES49" s="175"/>
      <c r="ET49" s="175"/>
      <c r="EU49" s="175"/>
      <c r="EV49" s="175"/>
      <c r="EW49" s="175"/>
      <c r="EX49" s="175"/>
      <c r="EY49" s="175" t="s">
        <v>48</v>
      </c>
      <c r="EZ49" s="175"/>
      <c r="FA49" s="175"/>
      <c r="FB49" s="175"/>
      <c r="FC49" s="175"/>
      <c r="FD49" s="175"/>
      <c r="FE49" s="175"/>
      <c r="FF49" s="175"/>
      <c r="FG49" s="175"/>
      <c r="FH49" s="175"/>
      <c r="FI49" s="175"/>
      <c r="FJ49" s="175"/>
      <c r="FK49" s="175"/>
    </row>
    <row r="50" spans="1:174" s="13" customFormat="1" ht="15.75" customHeight="1">
      <c r="A50" s="271" t="s">
        <v>230</v>
      </c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2" t="s">
        <v>102</v>
      </c>
      <c r="AL50" s="272"/>
      <c r="AM50" s="272"/>
      <c r="AN50" s="272"/>
      <c r="AO50" s="272"/>
      <c r="AP50" s="272"/>
      <c r="AQ50" s="237" t="s">
        <v>162</v>
      </c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77" t="s">
        <v>246</v>
      </c>
      <c r="BD50" s="52"/>
      <c r="BE50" s="52"/>
      <c r="BF50" s="52"/>
      <c r="BG50" s="52"/>
      <c r="BH50" s="52"/>
      <c r="BI50" s="52"/>
      <c r="BJ50" s="52"/>
      <c r="BK50" s="52"/>
      <c r="BL50" s="94">
        <v>28300</v>
      </c>
      <c r="BM50" s="94"/>
      <c r="BN50" s="94"/>
      <c r="BO50" s="94"/>
      <c r="BP50" s="94"/>
      <c r="BQ50" s="94"/>
      <c r="BR50" s="94"/>
      <c r="BS50" s="94"/>
      <c r="BT50" s="94"/>
      <c r="BU50" s="94"/>
      <c r="BV50" s="94">
        <f>BL50</f>
        <v>28300</v>
      </c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>
        <v>0</v>
      </c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 t="s">
        <v>48</v>
      </c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 t="s">
        <v>48</v>
      </c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>
        <f>CI50</f>
        <v>0</v>
      </c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>
        <v>0</v>
      </c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9">
        <f>BL50-DY50</f>
        <v>28300</v>
      </c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N50" s="103">
        <v>201</v>
      </c>
      <c r="FO50" s="103"/>
      <c r="FP50" s="103"/>
      <c r="FQ50" s="103"/>
      <c r="FR50" s="103"/>
    </row>
    <row r="51" spans="1:173" s="20" customFormat="1" ht="22.5" customHeight="1">
      <c r="A51" s="132" t="s">
        <v>231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27" t="s">
        <v>136</v>
      </c>
      <c r="AL51" s="128"/>
      <c r="AM51" s="128"/>
      <c r="AN51" s="128"/>
      <c r="AO51" s="128"/>
      <c r="AP51" s="129"/>
      <c r="AQ51" s="142" t="s">
        <v>163</v>
      </c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4"/>
      <c r="BC51" s="78" t="s">
        <v>247</v>
      </c>
      <c r="BD51" s="96">
        <f>32860700-190593.97+290300</f>
        <v>32960406.03</v>
      </c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8"/>
      <c r="BV51" s="96">
        <f aca="true" t="shared" si="3" ref="BV51:BV59">BD51</f>
        <v>32960406.03</v>
      </c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8"/>
      <c r="CI51" s="96">
        <f>2053775.18+2250384.38+2893474.44+3089684.13</f>
        <v>10287318.129999999</v>
      </c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8"/>
      <c r="CY51" s="94" t="s">
        <v>48</v>
      </c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 t="s">
        <v>48</v>
      </c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>
        <f>CI51</f>
        <v>10287318.129999999</v>
      </c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6">
        <v>0</v>
      </c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8"/>
      <c r="EY51" s="96">
        <f aca="true" t="shared" si="4" ref="EY51:EY59">BD51-DY51</f>
        <v>22673087.900000002</v>
      </c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8"/>
      <c r="FM51" s="19"/>
      <c r="FN51" s="19"/>
      <c r="FO51" s="19"/>
      <c r="FP51" s="19"/>
      <c r="FQ51" s="19"/>
    </row>
    <row r="52" spans="1:173" s="37" customFormat="1" ht="22.5" customHeight="1">
      <c r="A52" s="132" t="s">
        <v>232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3" t="s">
        <v>212</v>
      </c>
      <c r="AL52" s="134"/>
      <c r="AM52" s="134"/>
      <c r="AN52" s="134"/>
      <c r="AO52" s="134"/>
      <c r="AP52" s="135"/>
      <c r="AQ52" s="142" t="s">
        <v>164</v>
      </c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4"/>
      <c r="BC52" s="78" t="s">
        <v>248</v>
      </c>
      <c r="BD52" s="96">
        <f>2468600-869490-19822</f>
        <v>1579288</v>
      </c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8"/>
      <c r="BV52" s="96">
        <f t="shared" si="3"/>
        <v>1579288</v>
      </c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8"/>
      <c r="CI52" s="96">
        <f>141815.72+155680.15+180332.29+131930.73</f>
        <v>609758.89</v>
      </c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8"/>
      <c r="CY52" s="99" t="s">
        <v>48</v>
      </c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 t="s">
        <v>48</v>
      </c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4">
        <f>CI52</f>
        <v>609758.89</v>
      </c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6">
        <v>0</v>
      </c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8"/>
      <c r="EY52" s="96">
        <f t="shared" si="4"/>
        <v>969529.11</v>
      </c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8"/>
      <c r="FM52" s="38"/>
      <c r="FN52" s="38"/>
      <c r="FO52" s="38"/>
      <c r="FP52" s="38"/>
      <c r="FQ52" s="38"/>
    </row>
    <row r="53" spans="1:173" s="41" customFormat="1" ht="22.5" customHeight="1">
      <c r="A53" s="132" t="s">
        <v>231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3" t="s">
        <v>150</v>
      </c>
      <c r="AL53" s="134"/>
      <c r="AM53" s="134"/>
      <c r="AN53" s="134"/>
      <c r="AO53" s="134"/>
      <c r="AP53" s="135"/>
      <c r="AQ53" s="142" t="s">
        <v>165</v>
      </c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4"/>
      <c r="BC53" s="78" t="s">
        <v>249</v>
      </c>
      <c r="BD53" s="96">
        <v>39431300</v>
      </c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8"/>
      <c r="BV53" s="96">
        <f t="shared" si="3"/>
        <v>39431300</v>
      </c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8"/>
      <c r="CI53" s="96">
        <f>3336600+2976100+2979000+3251400</f>
        <v>12543100</v>
      </c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8"/>
      <c r="CY53" s="99" t="s">
        <v>48</v>
      </c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 t="s">
        <v>48</v>
      </c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4">
        <f aca="true" t="shared" si="5" ref="DY53:DY59">CI53</f>
        <v>12543100</v>
      </c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6">
        <v>0</v>
      </c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8"/>
      <c r="EY53" s="96">
        <f t="shared" si="4"/>
        <v>26888200</v>
      </c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8"/>
      <c r="FM53" s="42"/>
      <c r="FN53" s="42"/>
      <c r="FO53" s="42"/>
      <c r="FP53" s="42"/>
      <c r="FQ53" s="42"/>
    </row>
    <row r="54" spans="1:173" s="41" customFormat="1" ht="22.5" customHeight="1">
      <c r="A54" s="132" t="s">
        <v>231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3" t="s">
        <v>137</v>
      </c>
      <c r="AL54" s="134"/>
      <c r="AM54" s="134"/>
      <c r="AN54" s="134"/>
      <c r="AO54" s="134"/>
      <c r="AP54" s="135"/>
      <c r="AQ54" s="142" t="s">
        <v>166</v>
      </c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4"/>
      <c r="BC54" s="78" t="s">
        <v>250</v>
      </c>
      <c r="BD54" s="96">
        <v>173400</v>
      </c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8"/>
      <c r="BV54" s="96">
        <f t="shared" si="3"/>
        <v>173400</v>
      </c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8"/>
      <c r="CI54" s="96">
        <f>14450+14450+14450</f>
        <v>43350</v>
      </c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8"/>
      <c r="CY54" s="99" t="s">
        <v>48</v>
      </c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 t="s">
        <v>48</v>
      </c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4">
        <f t="shared" si="5"/>
        <v>43350</v>
      </c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6">
        <v>0</v>
      </c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8"/>
      <c r="EY54" s="96">
        <f t="shared" si="4"/>
        <v>130050</v>
      </c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8"/>
      <c r="FM54" s="42"/>
      <c r="FN54" s="42"/>
      <c r="FO54" s="42"/>
      <c r="FP54" s="42"/>
      <c r="FQ54" s="42"/>
    </row>
    <row r="55" spans="1:173" s="41" customFormat="1" ht="22.5" customHeight="1">
      <c r="A55" s="132" t="s">
        <v>232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3" t="s">
        <v>138</v>
      </c>
      <c r="AL55" s="134"/>
      <c r="AM55" s="134"/>
      <c r="AN55" s="134"/>
      <c r="AO55" s="134"/>
      <c r="AP55" s="135"/>
      <c r="AQ55" s="142" t="s">
        <v>196</v>
      </c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4"/>
      <c r="BC55" s="78" t="s">
        <v>251</v>
      </c>
      <c r="BD55" s="96">
        <v>7800</v>
      </c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8"/>
      <c r="BV55" s="96">
        <f t="shared" si="3"/>
        <v>7800</v>
      </c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8"/>
      <c r="CI55" s="96">
        <v>650</v>
      </c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8"/>
      <c r="CY55" s="99" t="s">
        <v>48</v>
      </c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 t="s">
        <v>48</v>
      </c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4">
        <f t="shared" si="5"/>
        <v>650</v>
      </c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6">
        <v>0</v>
      </c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8"/>
      <c r="EY55" s="96">
        <f t="shared" si="4"/>
        <v>7150</v>
      </c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8"/>
      <c r="FM55" s="42"/>
      <c r="FN55" s="42"/>
      <c r="FO55" s="42"/>
      <c r="FP55" s="42"/>
      <c r="FQ55" s="42"/>
    </row>
    <row r="56" spans="1:173" s="41" customFormat="1" ht="22.5" customHeight="1">
      <c r="A56" s="132" t="s">
        <v>232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3" t="s">
        <v>139</v>
      </c>
      <c r="AL56" s="134"/>
      <c r="AM56" s="134"/>
      <c r="AN56" s="134"/>
      <c r="AO56" s="134"/>
      <c r="AP56" s="135"/>
      <c r="AQ56" s="142" t="s">
        <v>244</v>
      </c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4"/>
      <c r="BC56" s="78" t="s">
        <v>287</v>
      </c>
      <c r="BD56" s="96">
        <f>478900-32535+165500+147439-15000</f>
        <v>744304</v>
      </c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8"/>
      <c r="BV56" s="96">
        <f>BD56</f>
        <v>744304</v>
      </c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8"/>
      <c r="CI56" s="96">
        <f>262406</f>
        <v>262406</v>
      </c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8"/>
      <c r="CY56" s="99" t="s">
        <v>48</v>
      </c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 t="s">
        <v>48</v>
      </c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4">
        <f>CI56</f>
        <v>262406</v>
      </c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6">
        <v>0</v>
      </c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8"/>
      <c r="EY56" s="96">
        <f>BD56-DY56</f>
        <v>481898</v>
      </c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8"/>
      <c r="FM56" s="42"/>
      <c r="FN56" s="42"/>
      <c r="FO56" s="42"/>
      <c r="FP56" s="42"/>
      <c r="FQ56" s="42"/>
    </row>
    <row r="57" spans="1:173" s="41" customFormat="1" ht="22.5" customHeight="1">
      <c r="A57" s="132" t="s">
        <v>231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3" t="s">
        <v>213</v>
      </c>
      <c r="AL57" s="134"/>
      <c r="AM57" s="134"/>
      <c r="AN57" s="134"/>
      <c r="AO57" s="134"/>
      <c r="AP57" s="135"/>
      <c r="AQ57" s="142" t="s">
        <v>167</v>
      </c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4"/>
      <c r="BC57" s="78" t="s">
        <v>288</v>
      </c>
      <c r="BD57" s="96">
        <v>1341800</v>
      </c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8"/>
      <c r="BV57" s="96">
        <f t="shared" si="3"/>
        <v>1341800</v>
      </c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8"/>
      <c r="CI57" s="96">
        <f>114892+83852+98476</f>
        <v>297220</v>
      </c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8"/>
      <c r="CY57" s="99" t="s">
        <v>48</v>
      </c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 t="s">
        <v>48</v>
      </c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4">
        <f t="shared" si="5"/>
        <v>297220</v>
      </c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6">
        <v>0</v>
      </c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8"/>
      <c r="EY57" s="96">
        <f t="shared" si="4"/>
        <v>1044580</v>
      </c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8"/>
      <c r="FM57" s="42"/>
      <c r="FN57" s="42"/>
      <c r="FO57" s="42"/>
      <c r="FP57" s="42"/>
      <c r="FQ57" s="42"/>
    </row>
    <row r="58" spans="1:173" s="41" customFormat="1" ht="22.5" customHeight="1">
      <c r="A58" s="132" t="s">
        <v>232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3" t="s">
        <v>214</v>
      </c>
      <c r="AL58" s="134"/>
      <c r="AM58" s="134"/>
      <c r="AN58" s="134"/>
      <c r="AO58" s="134"/>
      <c r="AP58" s="135"/>
      <c r="AQ58" s="142" t="s">
        <v>245</v>
      </c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4"/>
      <c r="BC58" s="78" t="s">
        <v>252</v>
      </c>
      <c r="BD58" s="96">
        <f>169200-88944</f>
        <v>80256</v>
      </c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8"/>
      <c r="BV58" s="96">
        <f t="shared" si="3"/>
        <v>80256</v>
      </c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8"/>
      <c r="CI58" s="96">
        <v>0</v>
      </c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8"/>
      <c r="CY58" s="99" t="s">
        <v>48</v>
      </c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 t="s">
        <v>48</v>
      </c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4">
        <f t="shared" si="5"/>
        <v>0</v>
      </c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6">
        <v>0</v>
      </c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8"/>
      <c r="EY58" s="96">
        <f t="shared" si="4"/>
        <v>80256</v>
      </c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8"/>
      <c r="FM58" s="42"/>
      <c r="FN58" s="42"/>
      <c r="FO58" s="42"/>
      <c r="FP58" s="42"/>
      <c r="FQ58" s="42"/>
    </row>
    <row r="59" spans="1:173" s="41" customFormat="1" ht="22.5" customHeight="1">
      <c r="A59" s="132" t="s">
        <v>232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3" t="s">
        <v>215</v>
      </c>
      <c r="AL59" s="134"/>
      <c r="AM59" s="134"/>
      <c r="AN59" s="134"/>
      <c r="AO59" s="134"/>
      <c r="AP59" s="135"/>
      <c r="AQ59" s="142" t="s">
        <v>197</v>
      </c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4"/>
      <c r="BC59" s="78" t="s">
        <v>253</v>
      </c>
      <c r="BD59" s="96">
        <v>97400</v>
      </c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8"/>
      <c r="BV59" s="96">
        <f t="shared" si="3"/>
        <v>97400</v>
      </c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8"/>
      <c r="CI59" s="96">
        <f>53491.2</f>
        <v>53491.2</v>
      </c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8"/>
      <c r="CY59" s="99" t="s">
        <v>48</v>
      </c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 t="s">
        <v>48</v>
      </c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4">
        <f t="shared" si="5"/>
        <v>53491.2</v>
      </c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6">
        <v>0</v>
      </c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8"/>
      <c r="EY59" s="96">
        <f t="shared" si="4"/>
        <v>43908.8</v>
      </c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8"/>
      <c r="FM59" s="42"/>
      <c r="FN59" s="42"/>
      <c r="FO59" s="42"/>
      <c r="FP59" s="42"/>
      <c r="FQ59" s="42"/>
    </row>
    <row r="60" spans="1:173" s="41" customFormat="1" ht="22.5" customHeight="1">
      <c r="A60" s="132" t="s">
        <v>232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3" t="s">
        <v>216</v>
      </c>
      <c r="AL60" s="134"/>
      <c r="AM60" s="134"/>
      <c r="AN60" s="134"/>
      <c r="AO60" s="134"/>
      <c r="AP60" s="135"/>
      <c r="AQ60" s="142" t="s">
        <v>198</v>
      </c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4"/>
      <c r="BC60" s="92" t="s">
        <v>291</v>
      </c>
      <c r="BD60" s="96">
        <f>1459117+135600+32535</f>
        <v>1627252</v>
      </c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8"/>
      <c r="BV60" s="96">
        <f>BD60</f>
        <v>1627252</v>
      </c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8"/>
      <c r="CI60" s="96">
        <f>229111+11891.2</f>
        <v>241002.2</v>
      </c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8"/>
      <c r="CY60" s="99" t="s">
        <v>48</v>
      </c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 t="s">
        <v>48</v>
      </c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4">
        <f aca="true" t="shared" si="6" ref="DY60:DY77">CI60</f>
        <v>241002.2</v>
      </c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6">
        <v>0</v>
      </c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8"/>
      <c r="EY60" s="96">
        <f>BD60-DY60</f>
        <v>1386249.8</v>
      </c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8"/>
      <c r="FM60" s="42"/>
      <c r="FN60" s="42"/>
      <c r="FO60" s="42"/>
      <c r="FP60" s="42"/>
      <c r="FQ60" s="42"/>
    </row>
    <row r="61" spans="1:173" s="41" customFormat="1" ht="22.5" customHeight="1">
      <c r="A61" s="132" t="s">
        <v>232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3" t="s">
        <v>217</v>
      </c>
      <c r="AL61" s="134"/>
      <c r="AM61" s="134"/>
      <c r="AN61" s="134"/>
      <c r="AO61" s="134"/>
      <c r="AP61" s="135"/>
      <c r="AQ61" s="142" t="s">
        <v>199</v>
      </c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4"/>
      <c r="BC61" s="78" t="s">
        <v>254</v>
      </c>
      <c r="BD61" s="96">
        <v>190593.97</v>
      </c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8"/>
      <c r="BV61" s="96">
        <f>BD61</f>
        <v>190593.97</v>
      </c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8"/>
      <c r="CI61" s="96">
        <v>190593.97</v>
      </c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8"/>
      <c r="CY61" s="99" t="s">
        <v>48</v>
      </c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 t="s">
        <v>48</v>
      </c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4">
        <f t="shared" si="6"/>
        <v>190593.97</v>
      </c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6">
        <v>0</v>
      </c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8"/>
      <c r="EY61" s="96">
        <f>BD61-DY61</f>
        <v>0</v>
      </c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8"/>
      <c r="FM61" s="42"/>
      <c r="FN61" s="42"/>
      <c r="FO61" s="42"/>
      <c r="FP61" s="42"/>
      <c r="FQ61" s="42"/>
    </row>
    <row r="62" spans="1:173" s="16" customFormat="1" ht="21.75" customHeight="1">
      <c r="A62" s="132" t="s">
        <v>231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7" t="s">
        <v>218</v>
      </c>
      <c r="AL62" s="128"/>
      <c r="AM62" s="128"/>
      <c r="AN62" s="128"/>
      <c r="AO62" s="128"/>
      <c r="AP62" s="23"/>
      <c r="AQ62" s="142" t="s">
        <v>168</v>
      </c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4"/>
      <c r="BC62" s="79" t="s">
        <v>255</v>
      </c>
      <c r="BD62" s="52"/>
      <c r="BE62" s="52"/>
      <c r="BF62" s="52"/>
      <c r="BG62" s="52"/>
      <c r="BH62" s="52"/>
      <c r="BI62" s="52"/>
      <c r="BJ62" s="52"/>
      <c r="BK62" s="52"/>
      <c r="BL62" s="94">
        <f>36747700+19822</f>
        <v>36767522</v>
      </c>
      <c r="BM62" s="94"/>
      <c r="BN62" s="94"/>
      <c r="BO62" s="94"/>
      <c r="BP62" s="94"/>
      <c r="BQ62" s="94"/>
      <c r="BR62" s="94"/>
      <c r="BS62" s="94"/>
      <c r="BT62" s="94"/>
      <c r="BU62" s="94"/>
      <c r="BV62" s="94">
        <f>BL62</f>
        <v>36767522</v>
      </c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>
        <f>1721744.5+3019130.26+3422074.76+3490205.23</f>
        <v>11653154.75</v>
      </c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6" t="s">
        <v>48</v>
      </c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8"/>
      <c r="DL62" s="96" t="s">
        <v>48</v>
      </c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8"/>
      <c r="DY62" s="94">
        <f t="shared" si="6"/>
        <v>11653154.75</v>
      </c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>
        <v>0</v>
      </c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>
        <f>BV62-DY62</f>
        <v>25114367.25</v>
      </c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M62" s="22"/>
      <c r="FN62" s="22"/>
      <c r="FO62" s="22"/>
      <c r="FP62" s="22"/>
      <c r="FQ62" s="22"/>
    </row>
    <row r="63" spans="1:173" s="37" customFormat="1" ht="22.5" customHeight="1" hidden="1">
      <c r="A63" s="132" t="s">
        <v>232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7" t="s">
        <v>218</v>
      </c>
      <c r="AL63" s="128"/>
      <c r="AM63" s="128"/>
      <c r="AN63" s="128"/>
      <c r="AO63" s="128"/>
      <c r="AP63" s="129"/>
      <c r="AQ63" s="142" t="s">
        <v>200</v>
      </c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4"/>
      <c r="BC63" s="80"/>
      <c r="BD63" s="94">
        <f>922500-922500</f>
        <v>0</v>
      </c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>
        <f aca="true" t="shared" si="7" ref="BV63:BV81">BD63</f>
        <v>0</v>
      </c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>
        <v>0</v>
      </c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6" t="s">
        <v>48</v>
      </c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8"/>
      <c r="DL63" s="96" t="s">
        <v>48</v>
      </c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8"/>
      <c r="DY63" s="94">
        <f t="shared" si="6"/>
        <v>0</v>
      </c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>
        <v>0</v>
      </c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>
        <f aca="true" t="shared" si="8" ref="EY63:EY77">BD63-DY63</f>
        <v>0</v>
      </c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M63" s="93"/>
      <c r="FN63" s="93"/>
      <c r="FO63" s="93"/>
      <c r="FP63" s="93"/>
      <c r="FQ63" s="93"/>
    </row>
    <row r="64" spans="1:173" s="41" customFormat="1" ht="22.5" customHeight="1">
      <c r="A64" s="132" t="s">
        <v>232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7" t="s">
        <v>119</v>
      </c>
      <c r="AL64" s="128"/>
      <c r="AM64" s="128"/>
      <c r="AN64" s="128"/>
      <c r="AO64" s="128"/>
      <c r="AP64" s="129"/>
      <c r="AQ64" s="142" t="s">
        <v>201</v>
      </c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4"/>
      <c r="BC64" s="80" t="s">
        <v>256</v>
      </c>
      <c r="BD64" s="94">
        <f>607717+124458+15000</f>
        <v>747175</v>
      </c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>
        <f t="shared" si="7"/>
        <v>747175</v>
      </c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>
        <f>258625</f>
        <v>258625</v>
      </c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6" t="s">
        <v>48</v>
      </c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8"/>
      <c r="DL64" s="96" t="s">
        <v>48</v>
      </c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8"/>
      <c r="DY64" s="94">
        <f t="shared" si="6"/>
        <v>258625</v>
      </c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>
        <v>0</v>
      </c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>
        <f t="shared" si="8"/>
        <v>488550</v>
      </c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M64" s="95"/>
      <c r="FN64" s="95"/>
      <c r="FO64" s="95"/>
      <c r="FP64" s="95"/>
      <c r="FQ64" s="95"/>
    </row>
    <row r="65" spans="1:173" s="13" customFormat="1" ht="22.5" customHeight="1">
      <c r="A65" s="132" t="s">
        <v>231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7" t="s">
        <v>140</v>
      </c>
      <c r="AL65" s="128"/>
      <c r="AM65" s="128"/>
      <c r="AN65" s="128"/>
      <c r="AO65" s="128"/>
      <c r="AP65" s="129"/>
      <c r="AQ65" s="142" t="s">
        <v>169</v>
      </c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4"/>
      <c r="BC65" s="81" t="s">
        <v>257</v>
      </c>
      <c r="BD65" s="94">
        <f>21793000-2027900</f>
        <v>19765100</v>
      </c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>
        <f t="shared" si="7"/>
        <v>19765100</v>
      </c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>
        <f>1664872.51+1936736.83+1844518.94+1811072.94</f>
        <v>7257201.219999999</v>
      </c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6" t="s">
        <v>48</v>
      </c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8"/>
      <c r="DL65" s="96" t="s">
        <v>48</v>
      </c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8"/>
      <c r="DY65" s="94">
        <f t="shared" si="6"/>
        <v>7257201.219999999</v>
      </c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>
        <v>0</v>
      </c>
      <c r="EM65" s="94"/>
      <c r="EN65" s="94"/>
      <c r="EO65" s="94"/>
      <c r="EP65" s="94"/>
      <c r="EQ65" s="94"/>
      <c r="ER65" s="94"/>
      <c r="ES65" s="94"/>
      <c r="ET65" s="94"/>
      <c r="EU65" s="94"/>
      <c r="EV65" s="94"/>
      <c r="EW65" s="94"/>
      <c r="EX65" s="94"/>
      <c r="EY65" s="94">
        <f t="shared" si="8"/>
        <v>12507898.780000001</v>
      </c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94"/>
      <c r="FK65" s="94"/>
      <c r="FM65" s="101"/>
      <c r="FN65" s="101"/>
      <c r="FO65" s="101"/>
      <c r="FP65" s="101"/>
      <c r="FQ65" s="101"/>
    </row>
    <row r="66" spans="1:173" s="13" customFormat="1" ht="22.5" customHeight="1">
      <c r="A66" s="132" t="s">
        <v>231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7" t="s">
        <v>141</v>
      </c>
      <c r="AL66" s="128"/>
      <c r="AM66" s="128"/>
      <c r="AN66" s="128"/>
      <c r="AO66" s="128"/>
      <c r="AP66" s="129"/>
      <c r="AQ66" s="142" t="s">
        <v>210</v>
      </c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4"/>
      <c r="BC66" s="81" t="s">
        <v>257</v>
      </c>
      <c r="BD66" s="94">
        <v>2027900</v>
      </c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>
        <f>BD66</f>
        <v>2027900</v>
      </c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>
        <v>0</v>
      </c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6" t="s">
        <v>48</v>
      </c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8"/>
      <c r="DL66" s="96" t="s">
        <v>48</v>
      </c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8"/>
      <c r="DY66" s="94">
        <f>CI66</f>
        <v>0</v>
      </c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>
        <v>0</v>
      </c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>
        <f>BD66-DY66</f>
        <v>2027900</v>
      </c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M66" s="101"/>
      <c r="FN66" s="101"/>
      <c r="FO66" s="101"/>
      <c r="FP66" s="101"/>
      <c r="FQ66" s="101"/>
    </row>
    <row r="67" spans="1:173" s="20" customFormat="1" ht="22.5" customHeight="1" hidden="1">
      <c r="A67" s="132" t="s">
        <v>232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27" t="s">
        <v>142</v>
      </c>
      <c r="AL67" s="128"/>
      <c r="AM67" s="128"/>
      <c r="AN67" s="128"/>
      <c r="AO67" s="128"/>
      <c r="AP67" s="129"/>
      <c r="AQ67" s="142" t="s">
        <v>202</v>
      </c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4"/>
      <c r="BC67" s="83"/>
      <c r="BD67" s="94">
        <f>8000-8000</f>
        <v>0</v>
      </c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>
        <f t="shared" si="7"/>
        <v>0</v>
      </c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>
        <v>0</v>
      </c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6" t="s">
        <v>48</v>
      </c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8"/>
      <c r="DL67" s="96" t="s">
        <v>48</v>
      </c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8"/>
      <c r="DY67" s="94">
        <f t="shared" si="6"/>
        <v>0</v>
      </c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>
        <v>0</v>
      </c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>
        <f t="shared" si="8"/>
        <v>0</v>
      </c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M67" s="100"/>
      <c r="FN67" s="100"/>
      <c r="FO67" s="100"/>
      <c r="FP67" s="100"/>
      <c r="FQ67" s="100"/>
    </row>
    <row r="68" spans="1:173" s="13" customFormat="1" ht="22.5" customHeight="1">
      <c r="A68" s="132" t="s">
        <v>232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7" t="s">
        <v>142</v>
      </c>
      <c r="AL68" s="128"/>
      <c r="AM68" s="128"/>
      <c r="AN68" s="128"/>
      <c r="AO68" s="128"/>
      <c r="AP68" s="129"/>
      <c r="AQ68" s="237" t="s">
        <v>203</v>
      </c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82" t="s">
        <v>258</v>
      </c>
      <c r="BD68" s="94">
        <v>149800</v>
      </c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>
        <f t="shared" si="7"/>
        <v>149800</v>
      </c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>
        <v>0</v>
      </c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6" t="s">
        <v>48</v>
      </c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8"/>
      <c r="DL68" s="96" t="s">
        <v>48</v>
      </c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8"/>
      <c r="DY68" s="94">
        <f t="shared" si="6"/>
        <v>0</v>
      </c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>
        <v>0</v>
      </c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>
        <f t="shared" si="8"/>
        <v>149800</v>
      </c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M68" s="101"/>
      <c r="FN68" s="101"/>
      <c r="FO68" s="101"/>
      <c r="FP68" s="101"/>
      <c r="FQ68" s="101"/>
    </row>
    <row r="69" spans="1:173" s="37" customFormat="1" ht="22.5" customHeight="1">
      <c r="A69" s="132" t="s">
        <v>231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27" t="s">
        <v>143</v>
      </c>
      <c r="AL69" s="128"/>
      <c r="AM69" s="128"/>
      <c r="AN69" s="128"/>
      <c r="AO69" s="128"/>
      <c r="AP69" s="129"/>
      <c r="AQ69" s="237" t="s">
        <v>170</v>
      </c>
      <c r="AR69" s="237"/>
      <c r="AS69" s="237"/>
      <c r="AT69" s="237"/>
      <c r="AU69" s="237"/>
      <c r="AV69" s="237"/>
      <c r="AW69" s="237"/>
      <c r="AX69" s="237"/>
      <c r="AY69" s="237"/>
      <c r="AZ69" s="237"/>
      <c r="BA69" s="237"/>
      <c r="BB69" s="237"/>
      <c r="BC69" s="79" t="s">
        <v>259</v>
      </c>
      <c r="BD69" s="94">
        <v>205840500</v>
      </c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>
        <f t="shared" si="7"/>
        <v>205840500</v>
      </c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>
        <f>16323700+15599100+18821100+16441900</f>
        <v>67185800</v>
      </c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6" t="s">
        <v>48</v>
      </c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8"/>
      <c r="DL69" s="96" t="s">
        <v>48</v>
      </c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8"/>
      <c r="DY69" s="94">
        <f t="shared" si="6"/>
        <v>67185800</v>
      </c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>
        <v>0</v>
      </c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>
        <f t="shared" si="8"/>
        <v>138654700</v>
      </c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M69" s="93"/>
      <c r="FN69" s="93"/>
      <c r="FO69" s="93"/>
      <c r="FP69" s="93"/>
      <c r="FQ69" s="93"/>
    </row>
    <row r="70" spans="1:173" s="13" customFormat="1" ht="22.5" customHeight="1">
      <c r="A70" s="132" t="s">
        <v>232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27" t="s">
        <v>144</v>
      </c>
      <c r="AL70" s="128"/>
      <c r="AM70" s="128"/>
      <c r="AN70" s="128"/>
      <c r="AO70" s="128"/>
      <c r="AP70" s="129"/>
      <c r="AQ70" s="237" t="s">
        <v>204</v>
      </c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82" t="s">
        <v>260</v>
      </c>
      <c r="BD70" s="94">
        <v>1226500</v>
      </c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>
        <f t="shared" si="7"/>
        <v>1226500</v>
      </c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>
        <f>1137150</f>
        <v>1137150</v>
      </c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6" t="s">
        <v>48</v>
      </c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8"/>
      <c r="DL70" s="96" t="s">
        <v>48</v>
      </c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8"/>
      <c r="DY70" s="94">
        <f t="shared" si="6"/>
        <v>1137150</v>
      </c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>
        <v>0</v>
      </c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>
        <f t="shared" si="8"/>
        <v>89350</v>
      </c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M70" s="101"/>
      <c r="FN70" s="101"/>
      <c r="FO70" s="101"/>
      <c r="FP70" s="101"/>
      <c r="FQ70" s="101"/>
    </row>
    <row r="71" spans="1:173" s="13" customFormat="1" ht="22.5" customHeight="1">
      <c r="A71" s="132" t="s">
        <v>232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27" t="s">
        <v>100</v>
      </c>
      <c r="AL71" s="128"/>
      <c r="AM71" s="128"/>
      <c r="AN71" s="128"/>
      <c r="AO71" s="128"/>
      <c r="AP71" s="129"/>
      <c r="AQ71" s="237" t="s">
        <v>293</v>
      </c>
      <c r="AR71" s="237"/>
      <c r="AS71" s="237"/>
      <c r="AT71" s="237"/>
      <c r="AU71" s="237"/>
      <c r="AV71" s="237"/>
      <c r="AW71" s="237"/>
      <c r="AX71" s="237"/>
      <c r="AY71" s="237"/>
      <c r="AZ71" s="237"/>
      <c r="BA71" s="237"/>
      <c r="BB71" s="237"/>
      <c r="BC71" s="82" t="s">
        <v>261</v>
      </c>
      <c r="BD71" s="94">
        <v>64600</v>
      </c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>
        <f t="shared" si="7"/>
        <v>64600</v>
      </c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f>59850</f>
        <v>59850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6" t="s">
        <v>48</v>
      </c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8"/>
      <c r="DL71" s="96" t="s">
        <v>48</v>
      </c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8"/>
      <c r="DY71" s="94">
        <f t="shared" si="6"/>
        <v>59850</v>
      </c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>
        <v>0</v>
      </c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>
        <f t="shared" si="8"/>
        <v>4750</v>
      </c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M71" s="101"/>
      <c r="FN71" s="101"/>
      <c r="FO71" s="101"/>
      <c r="FP71" s="101"/>
      <c r="FQ71" s="101"/>
    </row>
    <row r="72" spans="1:173" s="37" customFormat="1" ht="22.5" customHeight="1">
      <c r="A72" s="132" t="s">
        <v>231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27" t="s">
        <v>145</v>
      </c>
      <c r="AL72" s="128"/>
      <c r="AM72" s="128"/>
      <c r="AN72" s="128"/>
      <c r="AO72" s="128"/>
      <c r="AP72" s="129"/>
      <c r="AQ72" s="237" t="s">
        <v>171</v>
      </c>
      <c r="AR72" s="237"/>
      <c r="AS72" s="237"/>
      <c r="AT72" s="237"/>
      <c r="AU72" s="237"/>
      <c r="AV72" s="237"/>
      <c r="AW72" s="237"/>
      <c r="AX72" s="237"/>
      <c r="AY72" s="237"/>
      <c r="AZ72" s="237"/>
      <c r="BA72" s="237"/>
      <c r="BB72" s="237"/>
      <c r="BC72" s="79" t="s">
        <v>262</v>
      </c>
      <c r="BD72" s="94">
        <f>642600+39600</f>
        <v>682200</v>
      </c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>
        <f t="shared" si="7"/>
        <v>682200</v>
      </c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>
        <f>19850+52600+53600</f>
        <v>126050</v>
      </c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6" t="s">
        <v>48</v>
      </c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8"/>
      <c r="DL72" s="96" t="s">
        <v>48</v>
      </c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8"/>
      <c r="DY72" s="94">
        <f t="shared" si="6"/>
        <v>126050</v>
      </c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>
        <v>0</v>
      </c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>
        <f t="shared" si="8"/>
        <v>556150</v>
      </c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M72" s="93"/>
      <c r="FN72" s="93"/>
      <c r="FO72" s="93"/>
      <c r="FP72" s="93"/>
      <c r="FQ72" s="93"/>
    </row>
    <row r="73" spans="1:173" s="37" customFormat="1" ht="22.5" customHeight="1">
      <c r="A73" s="132" t="s">
        <v>231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27" t="s">
        <v>146</v>
      </c>
      <c r="AL73" s="128"/>
      <c r="AM73" s="128"/>
      <c r="AN73" s="128"/>
      <c r="AO73" s="128"/>
      <c r="AP73" s="129"/>
      <c r="AQ73" s="237" t="s">
        <v>172</v>
      </c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81" t="s">
        <v>263</v>
      </c>
      <c r="BD73" s="94">
        <v>79200</v>
      </c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>
        <f t="shared" si="7"/>
        <v>79200</v>
      </c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>
        <f>5350+6900+6900</f>
        <v>19150</v>
      </c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6" t="s">
        <v>48</v>
      </c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8"/>
      <c r="DL73" s="96" t="s">
        <v>48</v>
      </c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8"/>
      <c r="DY73" s="94">
        <f t="shared" si="6"/>
        <v>19150</v>
      </c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>
        <v>0</v>
      </c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>
        <f t="shared" si="8"/>
        <v>60050</v>
      </c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M73" s="93"/>
      <c r="FN73" s="93"/>
      <c r="FO73" s="93"/>
      <c r="FP73" s="93"/>
      <c r="FQ73" s="93"/>
    </row>
    <row r="74" spans="1:173" s="41" customFormat="1" ht="22.5" customHeight="1">
      <c r="A74" s="132" t="s">
        <v>231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7" t="s">
        <v>147</v>
      </c>
      <c r="AL74" s="128"/>
      <c r="AM74" s="128"/>
      <c r="AN74" s="128"/>
      <c r="AO74" s="128"/>
      <c r="AP74" s="129"/>
      <c r="AQ74" s="237" t="s">
        <v>173</v>
      </c>
      <c r="AR74" s="237"/>
      <c r="AS74" s="237"/>
      <c r="AT74" s="237"/>
      <c r="AU74" s="237"/>
      <c r="AV74" s="237"/>
      <c r="AW74" s="237"/>
      <c r="AX74" s="237"/>
      <c r="AY74" s="237"/>
      <c r="AZ74" s="237"/>
      <c r="BA74" s="237"/>
      <c r="BB74" s="237"/>
      <c r="BC74" s="79" t="s">
        <v>264</v>
      </c>
      <c r="BD74" s="94">
        <f>2637400-39600</f>
        <v>2597800</v>
      </c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>
        <f t="shared" si="7"/>
        <v>2597800</v>
      </c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>
        <f>155680+122848+185338</f>
        <v>463866</v>
      </c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6" t="s">
        <v>48</v>
      </c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8"/>
      <c r="DL74" s="96" t="s">
        <v>48</v>
      </c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8"/>
      <c r="DY74" s="94">
        <f t="shared" si="6"/>
        <v>463866</v>
      </c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>
        <v>0</v>
      </c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>
        <f t="shared" si="8"/>
        <v>2133934</v>
      </c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M74" s="95"/>
      <c r="FN74" s="95"/>
      <c r="FO74" s="95"/>
      <c r="FP74" s="95"/>
      <c r="FQ74" s="95"/>
    </row>
    <row r="75" spans="1:173" s="43" customFormat="1" ht="22.5" customHeight="1" hidden="1">
      <c r="A75" s="132" t="s">
        <v>232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27" t="s">
        <v>149</v>
      </c>
      <c r="AL75" s="128"/>
      <c r="AM75" s="128"/>
      <c r="AN75" s="128"/>
      <c r="AO75" s="128"/>
      <c r="AP75" s="129"/>
      <c r="AQ75" s="237" t="s">
        <v>233</v>
      </c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91"/>
      <c r="BD75" s="94">
        <f>136000-136000</f>
        <v>0</v>
      </c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>
        <f t="shared" si="7"/>
        <v>0</v>
      </c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>
        <v>0</v>
      </c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6" t="s">
        <v>48</v>
      </c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8"/>
      <c r="DL75" s="96" t="s">
        <v>48</v>
      </c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8"/>
      <c r="DY75" s="94">
        <f t="shared" si="6"/>
        <v>0</v>
      </c>
      <c r="DZ75" s="94"/>
      <c r="EA75" s="94"/>
      <c r="EB75" s="94"/>
      <c r="EC75" s="94"/>
      <c r="ED75" s="94"/>
      <c r="EE75" s="94"/>
      <c r="EF75" s="94"/>
      <c r="EG75" s="94"/>
      <c r="EH75" s="94"/>
      <c r="EI75" s="94"/>
      <c r="EJ75" s="94"/>
      <c r="EK75" s="94"/>
      <c r="EL75" s="94">
        <v>0</v>
      </c>
      <c r="EM75" s="94"/>
      <c r="EN75" s="94"/>
      <c r="EO75" s="94"/>
      <c r="EP75" s="94"/>
      <c r="EQ75" s="94"/>
      <c r="ER75" s="94"/>
      <c r="ES75" s="94"/>
      <c r="ET75" s="94"/>
      <c r="EU75" s="94"/>
      <c r="EV75" s="94"/>
      <c r="EW75" s="94"/>
      <c r="EX75" s="94"/>
      <c r="EY75" s="94">
        <f t="shared" si="8"/>
        <v>0</v>
      </c>
      <c r="EZ75" s="94"/>
      <c r="FA75" s="94"/>
      <c r="FB75" s="94"/>
      <c r="FC75" s="94"/>
      <c r="FD75" s="94"/>
      <c r="FE75" s="94"/>
      <c r="FF75" s="94"/>
      <c r="FG75" s="94"/>
      <c r="FH75" s="94"/>
      <c r="FI75" s="94"/>
      <c r="FJ75" s="94"/>
      <c r="FK75" s="94"/>
      <c r="FM75" s="102"/>
      <c r="FN75" s="102"/>
      <c r="FO75" s="102"/>
      <c r="FP75" s="102"/>
      <c r="FQ75" s="102"/>
    </row>
    <row r="76" spans="1:173" s="41" customFormat="1" ht="22.5" customHeight="1">
      <c r="A76" s="132" t="s">
        <v>231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27" t="s">
        <v>148</v>
      </c>
      <c r="AL76" s="128"/>
      <c r="AM76" s="128"/>
      <c r="AN76" s="128"/>
      <c r="AO76" s="128"/>
      <c r="AP76" s="129"/>
      <c r="AQ76" s="237" t="s">
        <v>174</v>
      </c>
      <c r="AR76" s="237"/>
      <c r="AS76" s="237"/>
      <c r="AT76" s="237"/>
      <c r="AU76" s="237"/>
      <c r="AV76" s="237"/>
      <c r="AW76" s="237"/>
      <c r="AX76" s="237"/>
      <c r="AY76" s="237"/>
      <c r="AZ76" s="237"/>
      <c r="BA76" s="237"/>
      <c r="BB76" s="237"/>
      <c r="BC76" s="81" t="s">
        <v>265</v>
      </c>
      <c r="BD76" s="94">
        <v>536900</v>
      </c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>
        <f t="shared" si="7"/>
        <v>536900</v>
      </c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>
        <f>28960+51059+61792</f>
        <v>141811</v>
      </c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6" t="s">
        <v>48</v>
      </c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8"/>
      <c r="DL76" s="96" t="s">
        <v>48</v>
      </c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8"/>
      <c r="DY76" s="94">
        <f t="shared" si="6"/>
        <v>141811</v>
      </c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>
        <v>0</v>
      </c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>
        <f t="shared" si="8"/>
        <v>395089</v>
      </c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M76" s="95"/>
      <c r="FN76" s="95"/>
      <c r="FO76" s="95"/>
      <c r="FP76" s="95"/>
      <c r="FQ76" s="95"/>
    </row>
    <row r="77" spans="1:173" s="13" customFormat="1" ht="22.5" customHeight="1" hidden="1">
      <c r="A77" s="132" t="s">
        <v>232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27" t="s">
        <v>134</v>
      </c>
      <c r="AL77" s="128"/>
      <c r="AM77" s="128"/>
      <c r="AN77" s="128"/>
      <c r="AO77" s="128"/>
      <c r="AP77" s="129"/>
      <c r="AQ77" s="237" t="s">
        <v>205</v>
      </c>
      <c r="AR77" s="237"/>
      <c r="AS77" s="237"/>
      <c r="AT77" s="237"/>
      <c r="AU77" s="237"/>
      <c r="AV77" s="237"/>
      <c r="AW77" s="237"/>
      <c r="AX77" s="237"/>
      <c r="AY77" s="237"/>
      <c r="AZ77" s="237"/>
      <c r="BA77" s="237"/>
      <c r="BB77" s="237"/>
      <c r="BC77" s="91"/>
      <c r="BD77" s="94">
        <f>41900-41900</f>
        <v>0</v>
      </c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>
        <f t="shared" si="7"/>
        <v>0</v>
      </c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>
        <v>0</v>
      </c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6" t="s">
        <v>48</v>
      </c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8"/>
      <c r="DL77" s="96" t="s">
        <v>48</v>
      </c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8"/>
      <c r="DY77" s="94">
        <f t="shared" si="6"/>
        <v>0</v>
      </c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>
        <v>0</v>
      </c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>
        <f t="shared" si="8"/>
        <v>0</v>
      </c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M77" s="101"/>
      <c r="FN77" s="101"/>
      <c r="FO77" s="101"/>
      <c r="FP77" s="101"/>
      <c r="FQ77" s="101"/>
    </row>
    <row r="78" spans="1:173" s="41" customFormat="1" ht="24.75" customHeight="1">
      <c r="A78" s="132" t="s">
        <v>232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27" t="s">
        <v>149</v>
      </c>
      <c r="AL78" s="128"/>
      <c r="AM78" s="128"/>
      <c r="AN78" s="128"/>
      <c r="AO78" s="128"/>
      <c r="AP78" s="129"/>
      <c r="AQ78" s="237" t="s">
        <v>206</v>
      </c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81" t="s">
        <v>302</v>
      </c>
      <c r="BD78" s="94">
        <v>358600</v>
      </c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>
        <f t="shared" si="7"/>
        <v>358600</v>
      </c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>
        <v>0</v>
      </c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6" t="s">
        <v>48</v>
      </c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8"/>
      <c r="DL78" s="96" t="s">
        <v>48</v>
      </c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8"/>
      <c r="DY78" s="94">
        <f aca="true" t="shared" si="9" ref="DY78:DY86">CI78</f>
        <v>0</v>
      </c>
      <c r="DZ78" s="94"/>
      <c r="EA78" s="94"/>
      <c r="EB78" s="94"/>
      <c r="EC78" s="94"/>
      <c r="ED78" s="94"/>
      <c r="EE78" s="94"/>
      <c r="EF78" s="94"/>
      <c r="EG78" s="94"/>
      <c r="EH78" s="94"/>
      <c r="EI78" s="94"/>
      <c r="EJ78" s="94"/>
      <c r="EK78" s="94"/>
      <c r="EL78" s="94">
        <v>0</v>
      </c>
      <c r="EM78" s="94"/>
      <c r="EN78" s="94"/>
      <c r="EO78" s="94"/>
      <c r="EP78" s="94"/>
      <c r="EQ78" s="94"/>
      <c r="ER78" s="94"/>
      <c r="ES78" s="94"/>
      <c r="ET78" s="94"/>
      <c r="EU78" s="94"/>
      <c r="EV78" s="94"/>
      <c r="EW78" s="94"/>
      <c r="EX78" s="94"/>
      <c r="EY78" s="94">
        <f aca="true" t="shared" si="10" ref="EY78:EY94">BD78-DY78</f>
        <v>358600</v>
      </c>
      <c r="EZ78" s="94"/>
      <c r="FA78" s="94"/>
      <c r="FB78" s="94"/>
      <c r="FC78" s="94"/>
      <c r="FD78" s="94"/>
      <c r="FE78" s="94"/>
      <c r="FF78" s="94"/>
      <c r="FG78" s="94"/>
      <c r="FH78" s="94"/>
      <c r="FI78" s="94"/>
      <c r="FJ78" s="94"/>
      <c r="FK78" s="94"/>
      <c r="FM78" s="95"/>
      <c r="FN78" s="95"/>
      <c r="FO78" s="95"/>
      <c r="FP78" s="95"/>
      <c r="FQ78" s="95"/>
    </row>
    <row r="79" spans="1:173" s="41" customFormat="1" ht="22.5" customHeight="1">
      <c r="A79" s="132" t="s">
        <v>231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27" t="s">
        <v>129</v>
      </c>
      <c r="AL79" s="128"/>
      <c r="AM79" s="128"/>
      <c r="AN79" s="128"/>
      <c r="AO79" s="128"/>
      <c r="AP79" s="129"/>
      <c r="AQ79" s="237" t="s">
        <v>175</v>
      </c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83" t="s">
        <v>289</v>
      </c>
      <c r="BD79" s="94">
        <v>15000</v>
      </c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>
        <f t="shared" si="7"/>
        <v>15000</v>
      </c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>
        <v>0</v>
      </c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6" t="s">
        <v>48</v>
      </c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8"/>
      <c r="DL79" s="96" t="s">
        <v>48</v>
      </c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8"/>
      <c r="DY79" s="94">
        <f t="shared" si="9"/>
        <v>0</v>
      </c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>
        <v>0</v>
      </c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>
        <f t="shared" si="10"/>
        <v>15000</v>
      </c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M79" s="95"/>
      <c r="FN79" s="95"/>
      <c r="FO79" s="95"/>
      <c r="FP79" s="95"/>
      <c r="FQ79" s="95"/>
    </row>
    <row r="80" spans="1:173" s="41" customFormat="1" ht="22.5" customHeight="1">
      <c r="A80" s="132" t="s">
        <v>232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27" t="s">
        <v>134</v>
      </c>
      <c r="AL80" s="128"/>
      <c r="AM80" s="128"/>
      <c r="AN80" s="128"/>
      <c r="AO80" s="128"/>
      <c r="AP80" s="129"/>
      <c r="AQ80" s="237" t="s">
        <v>296</v>
      </c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84" t="s">
        <v>266</v>
      </c>
      <c r="BD80" s="94">
        <v>52000</v>
      </c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>
        <f>BD80</f>
        <v>52000</v>
      </c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>
        <v>0</v>
      </c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6" t="s">
        <v>48</v>
      </c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8"/>
      <c r="DL80" s="96" t="s">
        <v>48</v>
      </c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8"/>
      <c r="DY80" s="94">
        <f>CI80</f>
        <v>0</v>
      </c>
      <c r="DZ80" s="94"/>
      <c r="EA80" s="94"/>
      <c r="EB80" s="94"/>
      <c r="EC80" s="94"/>
      <c r="ED80" s="94"/>
      <c r="EE80" s="94"/>
      <c r="EF80" s="94"/>
      <c r="EG80" s="94"/>
      <c r="EH80" s="94"/>
      <c r="EI80" s="94"/>
      <c r="EJ80" s="94"/>
      <c r="EK80" s="94"/>
      <c r="EL80" s="94">
        <v>0</v>
      </c>
      <c r="EM80" s="94"/>
      <c r="EN80" s="94"/>
      <c r="EO80" s="94"/>
      <c r="EP80" s="94"/>
      <c r="EQ80" s="94"/>
      <c r="ER80" s="94"/>
      <c r="ES80" s="94"/>
      <c r="ET80" s="94"/>
      <c r="EU80" s="94"/>
      <c r="EV80" s="94"/>
      <c r="EW80" s="94"/>
      <c r="EX80" s="94"/>
      <c r="EY80" s="94">
        <f>BD80-DY80</f>
        <v>52000</v>
      </c>
      <c r="EZ80" s="94"/>
      <c r="FA80" s="94"/>
      <c r="FB80" s="94"/>
      <c r="FC80" s="94"/>
      <c r="FD80" s="94"/>
      <c r="FE80" s="94"/>
      <c r="FF80" s="94"/>
      <c r="FG80" s="94"/>
      <c r="FH80" s="94"/>
      <c r="FI80" s="94"/>
      <c r="FJ80" s="94"/>
      <c r="FK80" s="94"/>
      <c r="FM80" s="95"/>
      <c r="FN80" s="95"/>
      <c r="FO80" s="95"/>
      <c r="FP80" s="95"/>
      <c r="FQ80" s="95"/>
    </row>
    <row r="81" spans="1:173" s="41" customFormat="1" ht="22.5" customHeight="1">
      <c r="A81" s="132" t="s">
        <v>232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27" t="s">
        <v>161</v>
      </c>
      <c r="AL81" s="128"/>
      <c r="AM81" s="128"/>
      <c r="AN81" s="128"/>
      <c r="AO81" s="128"/>
      <c r="AP81" s="129"/>
      <c r="AQ81" s="237" t="s">
        <v>207</v>
      </c>
      <c r="AR81" s="237"/>
      <c r="AS81" s="237"/>
      <c r="AT81" s="237"/>
      <c r="AU81" s="237"/>
      <c r="AV81" s="237"/>
      <c r="AW81" s="237"/>
      <c r="AX81" s="237"/>
      <c r="AY81" s="237"/>
      <c r="AZ81" s="237"/>
      <c r="BA81" s="237"/>
      <c r="BB81" s="237"/>
      <c r="BC81" s="84" t="s">
        <v>266</v>
      </c>
      <c r="BD81" s="94">
        <v>42000</v>
      </c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>
        <f t="shared" si="7"/>
        <v>42000</v>
      </c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>
        <v>0</v>
      </c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6" t="s">
        <v>48</v>
      </c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8"/>
      <c r="DL81" s="96" t="s">
        <v>48</v>
      </c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8"/>
      <c r="DY81" s="94">
        <f t="shared" si="9"/>
        <v>0</v>
      </c>
      <c r="DZ81" s="94"/>
      <c r="EA81" s="94"/>
      <c r="EB81" s="94"/>
      <c r="EC81" s="94"/>
      <c r="ED81" s="94"/>
      <c r="EE81" s="94"/>
      <c r="EF81" s="94"/>
      <c r="EG81" s="94"/>
      <c r="EH81" s="94"/>
      <c r="EI81" s="94"/>
      <c r="EJ81" s="94"/>
      <c r="EK81" s="94"/>
      <c r="EL81" s="94">
        <v>0</v>
      </c>
      <c r="EM81" s="94"/>
      <c r="EN81" s="94"/>
      <c r="EO81" s="94"/>
      <c r="EP81" s="94"/>
      <c r="EQ81" s="94"/>
      <c r="ER81" s="94"/>
      <c r="ES81" s="94"/>
      <c r="ET81" s="94"/>
      <c r="EU81" s="94"/>
      <c r="EV81" s="94"/>
      <c r="EW81" s="94"/>
      <c r="EX81" s="94"/>
      <c r="EY81" s="94">
        <f t="shared" si="10"/>
        <v>42000</v>
      </c>
      <c r="EZ81" s="94"/>
      <c r="FA81" s="94"/>
      <c r="FB81" s="94"/>
      <c r="FC81" s="94"/>
      <c r="FD81" s="94"/>
      <c r="FE81" s="94"/>
      <c r="FF81" s="94"/>
      <c r="FG81" s="94"/>
      <c r="FH81" s="94"/>
      <c r="FI81" s="94"/>
      <c r="FJ81" s="94"/>
      <c r="FK81" s="94"/>
      <c r="FM81" s="95"/>
      <c r="FN81" s="95"/>
      <c r="FO81" s="95"/>
      <c r="FP81" s="95"/>
      <c r="FQ81" s="95"/>
    </row>
    <row r="82" spans="1:173" s="41" customFormat="1" ht="22.5" customHeight="1">
      <c r="A82" s="132" t="s">
        <v>232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27" t="s">
        <v>130</v>
      </c>
      <c r="AL82" s="128"/>
      <c r="AM82" s="128"/>
      <c r="AN82" s="128"/>
      <c r="AO82" s="128"/>
      <c r="AP82" s="129"/>
      <c r="AQ82" s="237" t="s">
        <v>292</v>
      </c>
      <c r="AR82" s="237"/>
      <c r="AS82" s="237"/>
      <c r="AT82" s="237"/>
      <c r="AU82" s="237"/>
      <c r="AV82" s="237"/>
      <c r="AW82" s="237"/>
      <c r="AX82" s="237"/>
      <c r="AY82" s="237"/>
      <c r="AZ82" s="237"/>
      <c r="BA82" s="237"/>
      <c r="BB82" s="237"/>
      <c r="BC82" s="84" t="s">
        <v>267</v>
      </c>
      <c r="BD82" s="94">
        <v>40000</v>
      </c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>
        <v>40000</v>
      </c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>
        <f>40000</f>
        <v>40000</v>
      </c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6" t="s">
        <v>48</v>
      </c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8"/>
      <c r="DL82" s="96" t="s">
        <v>48</v>
      </c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8"/>
      <c r="DY82" s="94">
        <f>CI82</f>
        <v>40000</v>
      </c>
      <c r="DZ82" s="94"/>
      <c r="EA82" s="94"/>
      <c r="EB82" s="94"/>
      <c r="EC82" s="94"/>
      <c r="ED82" s="94"/>
      <c r="EE82" s="94"/>
      <c r="EF82" s="94"/>
      <c r="EG82" s="94"/>
      <c r="EH82" s="94"/>
      <c r="EI82" s="94"/>
      <c r="EJ82" s="94"/>
      <c r="EK82" s="94"/>
      <c r="EL82" s="94">
        <v>0</v>
      </c>
      <c r="EM82" s="94"/>
      <c r="EN82" s="94"/>
      <c r="EO82" s="94"/>
      <c r="EP82" s="94"/>
      <c r="EQ82" s="94"/>
      <c r="ER82" s="94"/>
      <c r="ES82" s="94"/>
      <c r="ET82" s="94"/>
      <c r="EU82" s="94"/>
      <c r="EV82" s="94"/>
      <c r="EW82" s="94"/>
      <c r="EX82" s="94"/>
      <c r="EY82" s="94">
        <f>BD82-DY82</f>
        <v>0</v>
      </c>
      <c r="EZ82" s="94"/>
      <c r="FA82" s="94"/>
      <c r="FB82" s="94"/>
      <c r="FC82" s="94"/>
      <c r="FD82" s="94"/>
      <c r="FE82" s="94"/>
      <c r="FF82" s="94"/>
      <c r="FG82" s="94"/>
      <c r="FH82" s="94"/>
      <c r="FI82" s="94"/>
      <c r="FJ82" s="94"/>
      <c r="FK82" s="94"/>
      <c r="FM82" s="95"/>
      <c r="FN82" s="95"/>
      <c r="FO82" s="95"/>
      <c r="FP82" s="95"/>
      <c r="FQ82" s="95"/>
    </row>
    <row r="83" spans="1:173" s="41" customFormat="1" ht="22.5" customHeight="1">
      <c r="A83" s="132" t="s">
        <v>234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27" t="s">
        <v>120</v>
      </c>
      <c r="AL83" s="128"/>
      <c r="AM83" s="128"/>
      <c r="AN83" s="128"/>
      <c r="AO83" s="128"/>
      <c r="AP83" s="129"/>
      <c r="AQ83" s="237" t="s">
        <v>176</v>
      </c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85" t="s">
        <v>268</v>
      </c>
      <c r="BD83" s="94">
        <v>20000</v>
      </c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>
        <v>20000</v>
      </c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>
        <v>0</v>
      </c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6" t="s">
        <v>48</v>
      </c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8"/>
      <c r="DL83" s="96" t="s">
        <v>48</v>
      </c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8"/>
      <c r="DY83" s="94">
        <f t="shared" si="9"/>
        <v>0</v>
      </c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>
        <v>0</v>
      </c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>
        <f t="shared" si="10"/>
        <v>20000</v>
      </c>
      <c r="EZ83" s="94"/>
      <c r="FA83" s="94"/>
      <c r="FB83" s="94"/>
      <c r="FC83" s="94"/>
      <c r="FD83" s="94"/>
      <c r="FE83" s="94"/>
      <c r="FF83" s="94"/>
      <c r="FG83" s="94"/>
      <c r="FH83" s="94"/>
      <c r="FI83" s="94"/>
      <c r="FJ83" s="94"/>
      <c r="FK83" s="94"/>
      <c r="FM83" s="95"/>
      <c r="FN83" s="95"/>
      <c r="FO83" s="95"/>
      <c r="FP83" s="95"/>
      <c r="FQ83" s="95"/>
    </row>
    <row r="84" spans="1:173" s="41" customFormat="1" ht="22.5" customHeight="1">
      <c r="A84" s="132" t="s">
        <v>232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27" t="s">
        <v>294</v>
      </c>
      <c r="AL84" s="128"/>
      <c r="AM84" s="128"/>
      <c r="AN84" s="128"/>
      <c r="AO84" s="128"/>
      <c r="AP84" s="129"/>
      <c r="AQ84" s="237" t="s">
        <v>208</v>
      </c>
      <c r="AR84" s="237"/>
      <c r="AS84" s="237"/>
      <c r="AT84" s="237"/>
      <c r="AU84" s="237"/>
      <c r="AV84" s="237"/>
      <c r="AW84" s="237"/>
      <c r="AX84" s="237"/>
      <c r="AY84" s="237"/>
      <c r="AZ84" s="237"/>
      <c r="BA84" s="237"/>
      <c r="BB84" s="237"/>
      <c r="BC84" s="82" t="s">
        <v>269</v>
      </c>
      <c r="BD84" s="94">
        <v>2050700</v>
      </c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>
        <f>BD84</f>
        <v>2050700</v>
      </c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>
        <v>0</v>
      </c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6" t="s">
        <v>48</v>
      </c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8"/>
      <c r="DL84" s="96" t="s">
        <v>48</v>
      </c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8"/>
      <c r="DY84" s="94">
        <f t="shared" si="9"/>
        <v>0</v>
      </c>
      <c r="DZ84" s="94"/>
      <c r="EA84" s="94"/>
      <c r="EB84" s="94"/>
      <c r="EC84" s="94"/>
      <c r="ED84" s="94"/>
      <c r="EE84" s="94"/>
      <c r="EF84" s="94"/>
      <c r="EG84" s="94"/>
      <c r="EH84" s="94"/>
      <c r="EI84" s="94"/>
      <c r="EJ84" s="94"/>
      <c r="EK84" s="94"/>
      <c r="EL84" s="94">
        <v>0</v>
      </c>
      <c r="EM84" s="94"/>
      <c r="EN84" s="94"/>
      <c r="EO84" s="94"/>
      <c r="EP84" s="94"/>
      <c r="EQ84" s="94"/>
      <c r="ER84" s="94"/>
      <c r="ES84" s="94"/>
      <c r="ET84" s="94"/>
      <c r="EU84" s="94"/>
      <c r="EV84" s="94"/>
      <c r="EW84" s="94"/>
      <c r="EX84" s="94"/>
      <c r="EY84" s="94">
        <f t="shared" si="10"/>
        <v>2050700</v>
      </c>
      <c r="EZ84" s="94"/>
      <c r="FA84" s="94"/>
      <c r="FB84" s="94"/>
      <c r="FC84" s="94"/>
      <c r="FD84" s="94"/>
      <c r="FE84" s="94"/>
      <c r="FF84" s="94"/>
      <c r="FG84" s="94"/>
      <c r="FH84" s="94"/>
      <c r="FI84" s="94"/>
      <c r="FJ84" s="94"/>
      <c r="FK84" s="94"/>
      <c r="FM84" s="95"/>
      <c r="FN84" s="95"/>
      <c r="FO84" s="95"/>
      <c r="FP84" s="95"/>
      <c r="FQ84" s="95"/>
    </row>
    <row r="85" spans="1:173" s="41" customFormat="1" ht="22.5" customHeight="1">
      <c r="A85" s="132" t="s">
        <v>232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27" t="s">
        <v>121</v>
      </c>
      <c r="AL85" s="128"/>
      <c r="AM85" s="128"/>
      <c r="AN85" s="128"/>
      <c r="AO85" s="128"/>
      <c r="AP85" s="129"/>
      <c r="AQ85" s="237" t="s">
        <v>211</v>
      </c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82" t="s">
        <v>270</v>
      </c>
      <c r="BD85" s="94">
        <f>107900+32</f>
        <v>107932</v>
      </c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>
        <f>BD85</f>
        <v>107932</v>
      </c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>
        <v>0</v>
      </c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6" t="s">
        <v>48</v>
      </c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8"/>
      <c r="DL85" s="96" t="s">
        <v>48</v>
      </c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8"/>
      <c r="DY85" s="94">
        <f t="shared" si="9"/>
        <v>0</v>
      </c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94">
        <v>0</v>
      </c>
      <c r="EM85" s="94"/>
      <c r="EN85" s="94"/>
      <c r="EO85" s="94"/>
      <c r="EP85" s="94"/>
      <c r="EQ85" s="94"/>
      <c r="ER85" s="94"/>
      <c r="ES85" s="94"/>
      <c r="ET85" s="94"/>
      <c r="EU85" s="94"/>
      <c r="EV85" s="94"/>
      <c r="EW85" s="94"/>
      <c r="EX85" s="94"/>
      <c r="EY85" s="94">
        <f t="shared" si="10"/>
        <v>107932</v>
      </c>
      <c r="EZ85" s="94"/>
      <c r="FA85" s="94"/>
      <c r="FB85" s="94"/>
      <c r="FC85" s="94"/>
      <c r="FD85" s="94"/>
      <c r="FE85" s="94"/>
      <c r="FF85" s="94"/>
      <c r="FG85" s="94"/>
      <c r="FH85" s="94"/>
      <c r="FI85" s="94"/>
      <c r="FJ85" s="94"/>
      <c r="FK85" s="94"/>
      <c r="FM85" s="95"/>
      <c r="FN85" s="95"/>
      <c r="FO85" s="95"/>
      <c r="FP85" s="95"/>
      <c r="FQ85" s="95"/>
    </row>
    <row r="86" spans="1:173" s="13" customFormat="1" ht="18" customHeight="1">
      <c r="A86" s="271" t="s">
        <v>235</v>
      </c>
      <c r="B86" s="271"/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314"/>
      <c r="AK86" s="127" t="s">
        <v>219</v>
      </c>
      <c r="AL86" s="128"/>
      <c r="AM86" s="128"/>
      <c r="AN86" s="128"/>
      <c r="AO86" s="128"/>
      <c r="AP86" s="129"/>
      <c r="AQ86" s="142" t="s">
        <v>177</v>
      </c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4"/>
      <c r="BC86" s="83" t="s">
        <v>290</v>
      </c>
      <c r="BD86" s="96">
        <v>174400</v>
      </c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8"/>
      <c r="BV86" s="96">
        <f aca="true" t="shared" si="11" ref="BV86:BV94">BD86</f>
        <v>174400</v>
      </c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8"/>
      <c r="CI86" s="96">
        <f>36015.24+27503.1</f>
        <v>63518.34</v>
      </c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8"/>
      <c r="CY86" s="96" t="s">
        <v>48</v>
      </c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8"/>
      <c r="DL86" s="96" t="s">
        <v>48</v>
      </c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8"/>
      <c r="DY86" s="96">
        <f t="shared" si="9"/>
        <v>63518.34</v>
      </c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8"/>
      <c r="EL86" s="96">
        <v>0</v>
      </c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8"/>
      <c r="EY86" s="96">
        <f t="shared" si="10"/>
        <v>110881.66</v>
      </c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8"/>
      <c r="FM86" s="101"/>
      <c r="FN86" s="101"/>
      <c r="FO86" s="101"/>
      <c r="FP86" s="101"/>
      <c r="FQ86" s="101"/>
    </row>
    <row r="87" spans="1:173" s="13" customFormat="1" ht="15.75" customHeight="1">
      <c r="A87" s="271" t="s">
        <v>237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127" t="s">
        <v>220</v>
      </c>
      <c r="AL87" s="128"/>
      <c r="AM87" s="128"/>
      <c r="AN87" s="128"/>
      <c r="AO87" s="128"/>
      <c r="AP87" s="129"/>
      <c r="AQ87" s="237" t="s">
        <v>178</v>
      </c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86" t="s">
        <v>271</v>
      </c>
      <c r="BD87" s="94">
        <v>2564500</v>
      </c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>
        <f t="shared" si="11"/>
        <v>2564500</v>
      </c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>
        <f>253618.44+166940.12+207433.39</f>
        <v>627991.95</v>
      </c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 t="s">
        <v>48</v>
      </c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 t="s">
        <v>48</v>
      </c>
      <c r="DM87" s="94"/>
      <c r="DN87" s="94"/>
      <c r="DO87" s="94"/>
      <c r="DP87" s="94"/>
      <c r="DQ87" s="94"/>
      <c r="DR87" s="94"/>
      <c r="DS87" s="94"/>
      <c r="DT87" s="94"/>
      <c r="DU87" s="94"/>
      <c r="DV87" s="94"/>
      <c r="DW87" s="94"/>
      <c r="DX87" s="94"/>
      <c r="DY87" s="94">
        <f aca="true" t="shared" si="12" ref="DY87:DY99">CI87</f>
        <v>627991.95</v>
      </c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94">
        <v>110789.57</v>
      </c>
      <c r="EM87" s="94"/>
      <c r="EN87" s="94"/>
      <c r="EO87" s="94"/>
      <c r="EP87" s="94"/>
      <c r="EQ87" s="94"/>
      <c r="ER87" s="94"/>
      <c r="ES87" s="94"/>
      <c r="ET87" s="94"/>
      <c r="EU87" s="94"/>
      <c r="EV87" s="94"/>
      <c r="EW87" s="94"/>
      <c r="EX87" s="94"/>
      <c r="EY87" s="99">
        <f t="shared" si="10"/>
        <v>1936508.05</v>
      </c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M87" s="103"/>
      <c r="FN87" s="103"/>
      <c r="FO87" s="103"/>
      <c r="FP87" s="103"/>
      <c r="FQ87" s="103"/>
    </row>
    <row r="88" spans="1:173" s="13" customFormat="1" ht="15.75" customHeight="1">
      <c r="A88" s="271" t="s">
        <v>238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139" t="s">
        <v>221</v>
      </c>
      <c r="AL88" s="140"/>
      <c r="AM88" s="140"/>
      <c r="AN88" s="140"/>
      <c r="AO88" s="140"/>
      <c r="AP88" s="141"/>
      <c r="AQ88" s="237" t="s">
        <v>179</v>
      </c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86" t="s">
        <v>272</v>
      </c>
      <c r="BD88" s="94">
        <f>288600+1000</f>
        <v>289600</v>
      </c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>
        <f t="shared" si="11"/>
        <v>289600</v>
      </c>
      <c r="BW88" s="94"/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>
        <v>69897.94</v>
      </c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 t="s">
        <v>48</v>
      </c>
      <c r="CZ88" s="94"/>
      <c r="DA88" s="94"/>
      <c r="DB88" s="94"/>
      <c r="DC88" s="94"/>
      <c r="DD88" s="94"/>
      <c r="DE88" s="94"/>
      <c r="DF88" s="94"/>
      <c r="DG88" s="94"/>
      <c r="DH88" s="94"/>
      <c r="DI88" s="94"/>
      <c r="DJ88" s="94"/>
      <c r="DK88" s="94"/>
      <c r="DL88" s="94" t="s">
        <v>48</v>
      </c>
      <c r="DM88" s="94"/>
      <c r="DN88" s="94"/>
      <c r="DO88" s="94"/>
      <c r="DP88" s="94"/>
      <c r="DQ88" s="94"/>
      <c r="DR88" s="94"/>
      <c r="DS88" s="94"/>
      <c r="DT88" s="94"/>
      <c r="DU88" s="94"/>
      <c r="DV88" s="94"/>
      <c r="DW88" s="94"/>
      <c r="DX88" s="94"/>
      <c r="DY88" s="94">
        <f t="shared" si="12"/>
        <v>69897.94</v>
      </c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94">
        <v>12251.74</v>
      </c>
      <c r="EM88" s="94"/>
      <c r="EN88" s="94"/>
      <c r="EO88" s="94"/>
      <c r="EP88" s="94"/>
      <c r="EQ88" s="94"/>
      <c r="ER88" s="94"/>
      <c r="ES88" s="94"/>
      <c r="ET88" s="94"/>
      <c r="EU88" s="94"/>
      <c r="EV88" s="94"/>
      <c r="EW88" s="94"/>
      <c r="EX88" s="94"/>
      <c r="EY88" s="99">
        <f t="shared" si="10"/>
        <v>219702.06</v>
      </c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M88" s="103"/>
      <c r="FN88" s="103"/>
      <c r="FO88" s="103"/>
      <c r="FP88" s="103"/>
      <c r="FQ88" s="103"/>
    </row>
    <row r="89" spans="1:173" s="13" customFormat="1" ht="15.75" customHeight="1">
      <c r="A89" s="271" t="s">
        <v>239</v>
      </c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139" t="s">
        <v>222</v>
      </c>
      <c r="AL89" s="140"/>
      <c r="AM89" s="140"/>
      <c r="AN89" s="140"/>
      <c r="AO89" s="140"/>
      <c r="AP89" s="141"/>
      <c r="AQ89" s="237" t="s">
        <v>180</v>
      </c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86" t="s">
        <v>273</v>
      </c>
      <c r="BD89" s="94">
        <v>771300</v>
      </c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>
        <f t="shared" si="11"/>
        <v>771300</v>
      </c>
      <c r="BW89" s="94"/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>
        <f>54445.55+50518.58+56081.71</f>
        <v>161045.84</v>
      </c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 t="s">
        <v>48</v>
      </c>
      <c r="CZ89" s="94"/>
      <c r="DA89" s="94"/>
      <c r="DB89" s="94"/>
      <c r="DC89" s="94"/>
      <c r="DD89" s="94"/>
      <c r="DE89" s="94"/>
      <c r="DF89" s="94"/>
      <c r="DG89" s="94"/>
      <c r="DH89" s="94"/>
      <c r="DI89" s="94"/>
      <c r="DJ89" s="94"/>
      <c r="DK89" s="94"/>
      <c r="DL89" s="94" t="s">
        <v>48</v>
      </c>
      <c r="DM89" s="94"/>
      <c r="DN89" s="94"/>
      <c r="DO89" s="94"/>
      <c r="DP89" s="94"/>
      <c r="DQ89" s="94"/>
      <c r="DR89" s="94"/>
      <c r="DS89" s="94"/>
      <c r="DT89" s="94"/>
      <c r="DU89" s="94"/>
      <c r="DV89" s="94"/>
      <c r="DW89" s="94"/>
      <c r="DX89" s="94"/>
      <c r="DY89" s="94">
        <f t="shared" si="12"/>
        <v>161045.84</v>
      </c>
      <c r="DZ89" s="94"/>
      <c r="EA89" s="94"/>
      <c r="EB89" s="94"/>
      <c r="EC89" s="94"/>
      <c r="ED89" s="94"/>
      <c r="EE89" s="94"/>
      <c r="EF89" s="94"/>
      <c r="EG89" s="94"/>
      <c r="EH89" s="94"/>
      <c r="EI89" s="94"/>
      <c r="EJ89" s="94"/>
      <c r="EK89" s="94"/>
      <c r="EL89" s="94">
        <v>57339.49</v>
      </c>
      <c r="EM89" s="94"/>
      <c r="EN89" s="94"/>
      <c r="EO89" s="94"/>
      <c r="EP89" s="94"/>
      <c r="EQ89" s="94"/>
      <c r="ER89" s="94"/>
      <c r="ES89" s="94"/>
      <c r="ET89" s="94"/>
      <c r="EU89" s="94"/>
      <c r="EV89" s="94"/>
      <c r="EW89" s="94"/>
      <c r="EX89" s="94"/>
      <c r="EY89" s="99">
        <f t="shared" si="10"/>
        <v>610254.16</v>
      </c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M89" s="103"/>
      <c r="FN89" s="103"/>
      <c r="FO89" s="103"/>
      <c r="FP89" s="103"/>
      <c r="FQ89" s="103"/>
    </row>
    <row r="90" spans="1:173" s="13" customFormat="1" ht="15.75" customHeight="1">
      <c r="A90" s="271" t="s">
        <v>236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139" t="s">
        <v>223</v>
      </c>
      <c r="AL90" s="140"/>
      <c r="AM90" s="140"/>
      <c r="AN90" s="140"/>
      <c r="AO90" s="140"/>
      <c r="AP90" s="141"/>
      <c r="AQ90" s="237" t="s">
        <v>181</v>
      </c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86" t="s">
        <v>274</v>
      </c>
      <c r="BD90" s="94">
        <f>575700-1000</f>
        <v>574700</v>
      </c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>
        <f t="shared" si="11"/>
        <v>574700</v>
      </c>
      <c r="BW90" s="94"/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>
        <f>13906.34+11482.28+3500+11971.5+6959.16+5586.52+3500+6826.02+3754.77+3500+17471.5</f>
        <v>88458.09000000001</v>
      </c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 t="s">
        <v>48</v>
      </c>
      <c r="CZ90" s="94"/>
      <c r="DA90" s="94"/>
      <c r="DB90" s="94"/>
      <c r="DC90" s="94"/>
      <c r="DD90" s="94"/>
      <c r="DE90" s="94"/>
      <c r="DF90" s="94"/>
      <c r="DG90" s="94"/>
      <c r="DH90" s="94"/>
      <c r="DI90" s="94"/>
      <c r="DJ90" s="94"/>
      <c r="DK90" s="94"/>
      <c r="DL90" s="94" t="s">
        <v>48</v>
      </c>
      <c r="DM90" s="94"/>
      <c r="DN90" s="94"/>
      <c r="DO90" s="94"/>
      <c r="DP90" s="94"/>
      <c r="DQ90" s="94"/>
      <c r="DR90" s="94"/>
      <c r="DS90" s="94"/>
      <c r="DT90" s="94"/>
      <c r="DU90" s="94"/>
      <c r="DV90" s="94"/>
      <c r="DW90" s="94"/>
      <c r="DX90" s="94"/>
      <c r="DY90" s="94">
        <f t="shared" si="12"/>
        <v>88458.09000000001</v>
      </c>
      <c r="DZ90" s="94"/>
      <c r="EA90" s="94"/>
      <c r="EB90" s="94"/>
      <c r="EC90" s="94"/>
      <c r="ED90" s="94"/>
      <c r="EE90" s="94"/>
      <c r="EF90" s="94"/>
      <c r="EG90" s="94"/>
      <c r="EH90" s="94"/>
      <c r="EI90" s="94"/>
      <c r="EJ90" s="94"/>
      <c r="EK90" s="94"/>
      <c r="EL90" s="94">
        <v>0</v>
      </c>
      <c r="EM90" s="94"/>
      <c r="EN90" s="94"/>
      <c r="EO90" s="94"/>
      <c r="EP90" s="94"/>
      <c r="EQ90" s="94"/>
      <c r="ER90" s="94"/>
      <c r="ES90" s="94"/>
      <c r="ET90" s="94"/>
      <c r="EU90" s="94"/>
      <c r="EV90" s="94"/>
      <c r="EW90" s="94"/>
      <c r="EX90" s="94"/>
      <c r="EY90" s="99">
        <f t="shared" si="10"/>
        <v>486241.91</v>
      </c>
      <c r="EZ90" s="99"/>
      <c r="FA90" s="99"/>
      <c r="FB90" s="99"/>
      <c r="FC90" s="99"/>
      <c r="FD90" s="99"/>
      <c r="FE90" s="99"/>
      <c r="FF90" s="99"/>
      <c r="FG90" s="99"/>
      <c r="FH90" s="99"/>
      <c r="FI90" s="99"/>
      <c r="FJ90" s="99"/>
      <c r="FK90" s="99"/>
      <c r="FM90" s="103"/>
      <c r="FN90" s="103"/>
      <c r="FO90" s="103"/>
      <c r="FP90" s="103"/>
      <c r="FQ90" s="103"/>
    </row>
    <row r="91" spans="1:173" s="20" customFormat="1" ht="15.75" customHeight="1">
      <c r="A91" s="271" t="s">
        <v>240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139" t="s">
        <v>224</v>
      </c>
      <c r="AL91" s="140"/>
      <c r="AM91" s="140"/>
      <c r="AN91" s="140"/>
      <c r="AO91" s="140"/>
      <c r="AP91" s="141"/>
      <c r="AQ91" s="237" t="s">
        <v>182</v>
      </c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86" t="s">
        <v>275</v>
      </c>
      <c r="BD91" s="94">
        <v>1700</v>
      </c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>
        <f t="shared" si="11"/>
        <v>1700</v>
      </c>
      <c r="BW91" s="94"/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>
        <f>570</f>
        <v>570</v>
      </c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 t="s">
        <v>48</v>
      </c>
      <c r="CZ91" s="94"/>
      <c r="DA91" s="94"/>
      <c r="DB91" s="94"/>
      <c r="DC91" s="94"/>
      <c r="DD91" s="94"/>
      <c r="DE91" s="94"/>
      <c r="DF91" s="94"/>
      <c r="DG91" s="94"/>
      <c r="DH91" s="94"/>
      <c r="DI91" s="94"/>
      <c r="DJ91" s="94"/>
      <c r="DK91" s="94"/>
      <c r="DL91" s="94" t="s">
        <v>48</v>
      </c>
      <c r="DM91" s="94"/>
      <c r="DN91" s="94"/>
      <c r="DO91" s="94"/>
      <c r="DP91" s="94"/>
      <c r="DQ91" s="94"/>
      <c r="DR91" s="94"/>
      <c r="DS91" s="94"/>
      <c r="DT91" s="94"/>
      <c r="DU91" s="94"/>
      <c r="DV91" s="94"/>
      <c r="DW91" s="94"/>
      <c r="DX91" s="94"/>
      <c r="DY91" s="94">
        <f t="shared" si="12"/>
        <v>570</v>
      </c>
      <c r="DZ91" s="94"/>
      <c r="EA91" s="94"/>
      <c r="EB91" s="94"/>
      <c r="EC91" s="94"/>
      <c r="ED91" s="94"/>
      <c r="EE91" s="94"/>
      <c r="EF91" s="94"/>
      <c r="EG91" s="94"/>
      <c r="EH91" s="94"/>
      <c r="EI91" s="94"/>
      <c r="EJ91" s="94"/>
      <c r="EK91" s="94"/>
      <c r="EL91" s="94">
        <v>0</v>
      </c>
      <c r="EM91" s="94"/>
      <c r="EN91" s="94"/>
      <c r="EO91" s="94"/>
      <c r="EP91" s="94"/>
      <c r="EQ91" s="94"/>
      <c r="ER91" s="94"/>
      <c r="ES91" s="94"/>
      <c r="ET91" s="94"/>
      <c r="EU91" s="94"/>
      <c r="EV91" s="94"/>
      <c r="EW91" s="94"/>
      <c r="EX91" s="94"/>
      <c r="EY91" s="99">
        <f t="shared" si="10"/>
        <v>1130</v>
      </c>
      <c r="EZ91" s="99"/>
      <c r="FA91" s="99"/>
      <c r="FB91" s="99"/>
      <c r="FC91" s="99"/>
      <c r="FD91" s="99"/>
      <c r="FE91" s="99"/>
      <c r="FF91" s="99"/>
      <c r="FG91" s="99"/>
      <c r="FH91" s="99"/>
      <c r="FI91" s="99"/>
      <c r="FJ91" s="99"/>
      <c r="FK91" s="99"/>
      <c r="FM91" s="104"/>
      <c r="FN91" s="104"/>
      <c r="FO91" s="104"/>
      <c r="FP91" s="104"/>
      <c r="FQ91" s="104"/>
    </row>
    <row r="92" spans="1:173" s="20" customFormat="1" ht="35.25" customHeight="1">
      <c r="A92" s="132" t="s">
        <v>241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9" t="s">
        <v>225</v>
      </c>
      <c r="AL92" s="140"/>
      <c r="AM92" s="140"/>
      <c r="AN92" s="140"/>
      <c r="AO92" s="140"/>
      <c r="AP92" s="141"/>
      <c r="AQ92" s="237" t="s">
        <v>295</v>
      </c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83" t="s">
        <v>276</v>
      </c>
      <c r="BD92" s="94">
        <v>450000</v>
      </c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>
        <f>BD92</f>
        <v>450000</v>
      </c>
      <c r="BW92" s="94"/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 t="s">
        <v>48</v>
      </c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 t="s">
        <v>48</v>
      </c>
      <c r="CZ92" s="94"/>
      <c r="DA92" s="94"/>
      <c r="DB92" s="94"/>
      <c r="DC92" s="94"/>
      <c r="DD92" s="94"/>
      <c r="DE92" s="94"/>
      <c r="DF92" s="94"/>
      <c r="DG92" s="94"/>
      <c r="DH92" s="94"/>
      <c r="DI92" s="94"/>
      <c r="DJ92" s="94"/>
      <c r="DK92" s="94"/>
      <c r="DL92" s="94" t="s">
        <v>48</v>
      </c>
      <c r="DM92" s="94"/>
      <c r="DN92" s="94"/>
      <c r="DO92" s="94"/>
      <c r="DP92" s="94"/>
      <c r="DQ92" s="94"/>
      <c r="DR92" s="94"/>
      <c r="DS92" s="94"/>
      <c r="DT92" s="94"/>
      <c r="DU92" s="94"/>
      <c r="DV92" s="94"/>
      <c r="DW92" s="94"/>
      <c r="DX92" s="94"/>
      <c r="DY92" s="94" t="str">
        <f>CI92</f>
        <v>-</v>
      </c>
      <c r="DZ92" s="94"/>
      <c r="EA92" s="94"/>
      <c r="EB92" s="94"/>
      <c r="EC92" s="94"/>
      <c r="ED92" s="94"/>
      <c r="EE92" s="94"/>
      <c r="EF92" s="94"/>
      <c r="EG92" s="94"/>
      <c r="EH92" s="94"/>
      <c r="EI92" s="94"/>
      <c r="EJ92" s="94"/>
      <c r="EK92" s="94"/>
      <c r="EL92" s="94">
        <v>0</v>
      </c>
      <c r="EM92" s="94"/>
      <c r="EN92" s="94"/>
      <c r="EO92" s="94"/>
      <c r="EP92" s="94"/>
      <c r="EQ92" s="94"/>
      <c r="ER92" s="94"/>
      <c r="ES92" s="94"/>
      <c r="ET92" s="94"/>
      <c r="EU92" s="94"/>
      <c r="EV92" s="94"/>
      <c r="EW92" s="94"/>
      <c r="EX92" s="94"/>
      <c r="EY92" s="99" t="e">
        <f>BD92-DY92</f>
        <v>#VALUE!</v>
      </c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M92" s="104"/>
      <c r="FN92" s="104"/>
      <c r="FO92" s="104"/>
      <c r="FP92" s="104"/>
      <c r="FQ92" s="104"/>
    </row>
    <row r="93" spans="1:173" s="20" customFormat="1" ht="35.25" customHeight="1">
      <c r="A93" s="132" t="s">
        <v>231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9" t="s">
        <v>226</v>
      </c>
      <c r="AL93" s="140"/>
      <c r="AM93" s="140"/>
      <c r="AN93" s="140"/>
      <c r="AO93" s="140"/>
      <c r="AP93" s="141"/>
      <c r="AQ93" s="237" t="s">
        <v>183</v>
      </c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83" t="s">
        <v>276</v>
      </c>
      <c r="BD93" s="94">
        <v>1058000</v>
      </c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>
        <f>BD93</f>
        <v>1058000</v>
      </c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>
        <f>84956+87086.59+83330+111615.72</f>
        <v>366988.31</v>
      </c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 t="s">
        <v>48</v>
      </c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 t="s">
        <v>48</v>
      </c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>
        <f t="shared" si="12"/>
        <v>366988.31</v>
      </c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>
        <v>0</v>
      </c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9">
        <f t="shared" si="10"/>
        <v>691011.69</v>
      </c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  <c r="FM93" s="104"/>
      <c r="FN93" s="104"/>
      <c r="FO93" s="104"/>
      <c r="FP93" s="104"/>
      <c r="FQ93" s="104"/>
    </row>
    <row r="94" spans="1:173" s="13" customFormat="1" ht="24" customHeight="1">
      <c r="A94" s="132" t="s">
        <v>243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9" t="s">
        <v>227</v>
      </c>
      <c r="AL94" s="140"/>
      <c r="AM94" s="140"/>
      <c r="AN94" s="140"/>
      <c r="AO94" s="140"/>
      <c r="AP94" s="141"/>
      <c r="AQ94" s="237" t="s">
        <v>184</v>
      </c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83" t="s">
        <v>277</v>
      </c>
      <c r="BD94" s="94">
        <v>2495900</v>
      </c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>
        <f t="shared" si="11"/>
        <v>2495900</v>
      </c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>
        <f>201933.6+192382.45+225523.05+211010</f>
        <v>830849.1000000001</v>
      </c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 t="s">
        <v>48</v>
      </c>
      <c r="CZ94" s="94"/>
      <c r="DA94" s="94"/>
      <c r="DB94" s="94"/>
      <c r="DC94" s="94"/>
      <c r="DD94" s="94"/>
      <c r="DE94" s="94"/>
      <c r="DF94" s="94"/>
      <c r="DG94" s="94"/>
      <c r="DH94" s="94"/>
      <c r="DI94" s="94"/>
      <c r="DJ94" s="94"/>
      <c r="DK94" s="94"/>
      <c r="DL94" s="94" t="s">
        <v>48</v>
      </c>
      <c r="DM94" s="94"/>
      <c r="DN94" s="94"/>
      <c r="DO94" s="94"/>
      <c r="DP94" s="94"/>
      <c r="DQ94" s="94"/>
      <c r="DR94" s="94"/>
      <c r="DS94" s="94"/>
      <c r="DT94" s="94"/>
      <c r="DU94" s="94"/>
      <c r="DV94" s="94"/>
      <c r="DW94" s="94"/>
      <c r="DX94" s="94"/>
      <c r="DY94" s="94">
        <f t="shared" si="12"/>
        <v>830849.1000000001</v>
      </c>
      <c r="DZ94" s="94"/>
      <c r="EA94" s="94"/>
      <c r="EB94" s="94"/>
      <c r="EC94" s="94"/>
      <c r="ED94" s="94"/>
      <c r="EE94" s="94"/>
      <c r="EF94" s="94"/>
      <c r="EG94" s="94"/>
      <c r="EH94" s="94"/>
      <c r="EI94" s="94"/>
      <c r="EJ94" s="94"/>
      <c r="EK94" s="94"/>
      <c r="EL94" s="94">
        <v>0</v>
      </c>
      <c r="EM94" s="94"/>
      <c r="EN94" s="94"/>
      <c r="EO94" s="94"/>
      <c r="EP94" s="94"/>
      <c r="EQ94" s="94"/>
      <c r="ER94" s="94"/>
      <c r="ES94" s="94"/>
      <c r="ET94" s="94"/>
      <c r="EU94" s="94"/>
      <c r="EV94" s="94"/>
      <c r="EW94" s="94"/>
      <c r="EX94" s="94"/>
      <c r="EY94" s="99">
        <f t="shared" si="10"/>
        <v>1665050.9</v>
      </c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M94" s="18"/>
      <c r="FN94" s="18"/>
      <c r="FO94" s="18"/>
      <c r="FP94" s="18"/>
      <c r="FQ94" s="18"/>
    </row>
    <row r="95" spans="1:173" s="13" customFormat="1" ht="15.75" customHeight="1">
      <c r="A95" s="271" t="s">
        <v>237</v>
      </c>
      <c r="B95" s="271"/>
      <c r="C95" s="271"/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139" t="s">
        <v>228</v>
      </c>
      <c r="AL95" s="140"/>
      <c r="AM95" s="140"/>
      <c r="AN95" s="140"/>
      <c r="AO95" s="140"/>
      <c r="AP95" s="141"/>
      <c r="AQ95" s="237" t="s">
        <v>185</v>
      </c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87" t="s">
        <v>278</v>
      </c>
      <c r="BD95" s="52">
        <f>39200-620</f>
        <v>38580</v>
      </c>
      <c r="BE95" s="52"/>
      <c r="BF95" s="52"/>
      <c r="BG95" s="52"/>
      <c r="BH95" s="52"/>
      <c r="BI95" s="52"/>
      <c r="BJ95" s="52"/>
      <c r="BK95" s="52"/>
      <c r="BL95" s="96">
        <v>571000</v>
      </c>
      <c r="BM95" s="97"/>
      <c r="BN95" s="97"/>
      <c r="BO95" s="97"/>
      <c r="BP95" s="97"/>
      <c r="BQ95" s="97"/>
      <c r="BR95" s="97"/>
      <c r="BS95" s="97"/>
      <c r="BT95" s="97"/>
      <c r="BU95" s="98"/>
      <c r="BV95" s="96">
        <f>BL95</f>
        <v>571000</v>
      </c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8"/>
      <c r="CI95" s="94">
        <f>61605.39+20609.3+28235.71</f>
        <v>110450.4</v>
      </c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6" t="s">
        <v>48</v>
      </c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8"/>
      <c r="DL95" s="96" t="s">
        <v>48</v>
      </c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8"/>
      <c r="DY95" s="96">
        <f t="shared" si="12"/>
        <v>110450.4</v>
      </c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8"/>
      <c r="EL95" s="96">
        <v>29885.6</v>
      </c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8"/>
      <c r="EY95" s="370">
        <f>BV95-CI95</f>
        <v>460549.6</v>
      </c>
      <c r="EZ95" s="371"/>
      <c r="FA95" s="371"/>
      <c r="FB95" s="371"/>
      <c r="FC95" s="371"/>
      <c r="FD95" s="371"/>
      <c r="FE95" s="371"/>
      <c r="FF95" s="371"/>
      <c r="FG95" s="371"/>
      <c r="FH95" s="371"/>
      <c r="FI95" s="371"/>
      <c r="FJ95" s="371"/>
      <c r="FK95" s="372"/>
      <c r="FM95" s="18"/>
      <c r="FN95" s="18"/>
      <c r="FO95" s="18"/>
      <c r="FP95" s="18"/>
      <c r="FQ95" s="18"/>
    </row>
    <row r="96" spans="1:173" s="13" customFormat="1" ht="15.75" customHeight="1">
      <c r="A96" s="271" t="s">
        <v>238</v>
      </c>
      <c r="B96" s="271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139" t="s">
        <v>229</v>
      </c>
      <c r="AL96" s="140"/>
      <c r="AM96" s="140"/>
      <c r="AN96" s="140"/>
      <c r="AO96" s="140"/>
      <c r="AP96" s="141"/>
      <c r="AQ96" s="237" t="s">
        <v>186</v>
      </c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87" t="s">
        <v>279</v>
      </c>
      <c r="BD96" s="94">
        <f>72100</f>
        <v>72100</v>
      </c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>
        <f>BD96</f>
        <v>72100</v>
      </c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>
        <f>12251.74</f>
        <v>12251.74</v>
      </c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 t="s">
        <v>48</v>
      </c>
      <c r="CZ96" s="94"/>
      <c r="DA96" s="94"/>
      <c r="DB96" s="94"/>
      <c r="DC96" s="94"/>
      <c r="DD96" s="94"/>
      <c r="DE96" s="94"/>
      <c r="DF96" s="94"/>
      <c r="DG96" s="94"/>
      <c r="DH96" s="94"/>
      <c r="DI96" s="94"/>
      <c r="DJ96" s="94"/>
      <c r="DK96" s="94"/>
      <c r="DL96" s="94" t="s">
        <v>48</v>
      </c>
      <c r="DM96" s="94"/>
      <c r="DN96" s="94"/>
      <c r="DO96" s="94"/>
      <c r="DP96" s="94"/>
      <c r="DQ96" s="94"/>
      <c r="DR96" s="94"/>
      <c r="DS96" s="94"/>
      <c r="DT96" s="94"/>
      <c r="DU96" s="94"/>
      <c r="DV96" s="94"/>
      <c r="DW96" s="94"/>
      <c r="DX96" s="94"/>
      <c r="DY96" s="94">
        <f t="shared" si="12"/>
        <v>12251.74</v>
      </c>
      <c r="DZ96" s="94"/>
      <c r="EA96" s="94"/>
      <c r="EB96" s="94"/>
      <c r="EC96" s="94"/>
      <c r="ED96" s="94"/>
      <c r="EE96" s="94"/>
      <c r="EF96" s="94"/>
      <c r="EG96" s="94"/>
      <c r="EH96" s="94"/>
      <c r="EI96" s="94"/>
      <c r="EJ96" s="94"/>
      <c r="EK96" s="94"/>
      <c r="EL96" s="94">
        <v>11458.26</v>
      </c>
      <c r="EM96" s="94"/>
      <c r="EN96" s="94"/>
      <c r="EO96" s="94"/>
      <c r="EP96" s="94"/>
      <c r="EQ96" s="94"/>
      <c r="ER96" s="94"/>
      <c r="ES96" s="94"/>
      <c r="ET96" s="94"/>
      <c r="EU96" s="94"/>
      <c r="EV96" s="94"/>
      <c r="EW96" s="94"/>
      <c r="EX96" s="94"/>
      <c r="EY96" s="99">
        <f>BD96-DY96</f>
        <v>59848.26</v>
      </c>
      <c r="EZ96" s="99"/>
      <c r="FA96" s="99"/>
      <c r="FB96" s="99"/>
      <c r="FC96" s="99"/>
      <c r="FD96" s="99"/>
      <c r="FE96" s="99"/>
      <c r="FF96" s="99"/>
      <c r="FG96" s="99"/>
      <c r="FH96" s="99"/>
      <c r="FI96" s="99"/>
      <c r="FJ96" s="99"/>
      <c r="FK96" s="99"/>
      <c r="FM96" s="103"/>
      <c r="FN96" s="103"/>
      <c r="FO96" s="103"/>
      <c r="FP96" s="103"/>
      <c r="FQ96" s="103"/>
    </row>
    <row r="97" spans="1:173" s="13" customFormat="1" ht="15.75" customHeight="1">
      <c r="A97" s="271" t="s">
        <v>239</v>
      </c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139" t="s">
        <v>122</v>
      </c>
      <c r="AL97" s="140"/>
      <c r="AM97" s="140"/>
      <c r="AN97" s="140"/>
      <c r="AO97" s="140"/>
      <c r="AP97" s="141"/>
      <c r="AQ97" s="237" t="s">
        <v>187</v>
      </c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87" t="s">
        <v>280</v>
      </c>
      <c r="BD97" s="94">
        <v>172000</v>
      </c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>
        <f>BD97</f>
        <v>172000</v>
      </c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>
        <f>9705.22+14352.78+3456.63</f>
        <v>27514.63</v>
      </c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 t="s">
        <v>48</v>
      </c>
      <c r="CZ97" s="94"/>
      <c r="DA97" s="94"/>
      <c r="DB97" s="94"/>
      <c r="DC97" s="94"/>
      <c r="DD97" s="94"/>
      <c r="DE97" s="94"/>
      <c r="DF97" s="94"/>
      <c r="DG97" s="94"/>
      <c r="DH97" s="94"/>
      <c r="DI97" s="94"/>
      <c r="DJ97" s="94"/>
      <c r="DK97" s="94"/>
      <c r="DL97" s="94" t="s">
        <v>48</v>
      </c>
      <c r="DM97" s="94"/>
      <c r="DN97" s="94"/>
      <c r="DO97" s="94"/>
      <c r="DP97" s="94"/>
      <c r="DQ97" s="94"/>
      <c r="DR97" s="94"/>
      <c r="DS97" s="94"/>
      <c r="DT97" s="94"/>
      <c r="DU97" s="94"/>
      <c r="DV97" s="94"/>
      <c r="DW97" s="94"/>
      <c r="DX97" s="94"/>
      <c r="DY97" s="94">
        <f>CI97</f>
        <v>27514.63</v>
      </c>
      <c r="DZ97" s="94"/>
      <c r="EA97" s="94"/>
      <c r="EB97" s="94"/>
      <c r="EC97" s="94"/>
      <c r="ED97" s="94"/>
      <c r="EE97" s="94"/>
      <c r="EF97" s="94"/>
      <c r="EG97" s="94"/>
      <c r="EH97" s="94"/>
      <c r="EI97" s="94"/>
      <c r="EJ97" s="94"/>
      <c r="EK97" s="94"/>
      <c r="EL97" s="94">
        <v>15239.37</v>
      </c>
      <c r="EM97" s="94"/>
      <c r="EN97" s="94"/>
      <c r="EO97" s="94"/>
      <c r="EP97" s="94"/>
      <c r="EQ97" s="94"/>
      <c r="ER97" s="94"/>
      <c r="ES97" s="94"/>
      <c r="ET97" s="94"/>
      <c r="EU97" s="94"/>
      <c r="EV97" s="94"/>
      <c r="EW97" s="94"/>
      <c r="EX97" s="94"/>
      <c r="EY97" s="99">
        <f>BD97-DY97</f>
        <v>144485.37</v>
      </c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M97" s="103"/>
      <c r="FN97" s="103"/>
      <c r="FO97" s="103"/>
      <c r="FP97" s="103"/>
      <c r="FQ97" s="103"/>
    </row>
    <row r="98" spans="1:173" s="13" customFormat="1" ht="15.75" customHeight="1">
      <c r="A98" s="271" t="s">
        <v>236</v>
      </c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139" t="s">
        <v>123</v>
      </c>
      <c r="AL98" s="140"/>
      <c r="AM98" s="140"/>
      <c r="AN98" s="140"/>
      <c r="AO98" s="140"/>
      <c r="AP98" s="141"/>
      <c r="AQ98" s="237" t="s">
        <v>188</v>
      </c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87" t="s">
        <v>281</v>
      </c>
      <c r="BD98" s="94">
        <f>32900</f>
        <v>32900</v>
      </c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>
        <f>BD98</f>
        <v>32900</v>
      </c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>
        <v>0</v>
      </c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 t="s">
        <v>48</v>
      </c>
      <c r="CZ98" s="94"/>
      <c r="DA98" s="94"/>
      <c r="DB98" s="94"/>
      <c r="DC98" s="94"/>
      <c r="DD98" s="94"/>
      <c r="DE98" s="94"/>
      <c r="DF98" s="94"/>
      <c r="DG98" s="94"/>
      <c r="DH98" s="94"/>
      <c r="DI98" s="94"/>
      <c r="DJ98" s="94"/>
      <c r="DK98" s="94"/>
      <c r="DL98" s="94" t="s">
        <v>48</v>
      </c>
      <c r="DM98" s="94"/>
      <c r="DN98" s="94"/>
      <c r="DO98" s="94"/>
      <c r="DP98" s="94"/>
      <c r="DQ98" s="94"/>
      <c r="DR98" s="94"/>
      <c r="DS98" s="94"/>
      <c r="DT98" s="94"/>
      <c r="DU98" s="94"/>
      <c r="DV98" s="94"/>
      <c r="DW98" s="94"/>
      <c r="DX98" s="94"/>
      <c r="DY98" s="94">
        <f t="shared" si="12"/>
        <v>0</v>
      </c>
      <c r="DZ98" s="94"/>
      <c r="EA98" s="94"/>
      <c r="EB98" s="94"/>
      <c r="EC98" s="94"/>
      <c r="ED98" s="94"/>
      <c r="EE98" s="94"/>
      <c r="EF98" s="94"/>
      <c r="EG98" s="94"/>
      <c r="EH98" s="94"/>
      <c r="EI98" s="94"/>
      <c r="EJ98" s="94"/>
      <c r="EK98" s="94"/>
      <c r="EL98" s="94">
        <v>0</v>
      </c>
      <c r="EM98" s="94"/>
      <c r="EN98" s="94"/>
      <c r="EO98" s="94"/>
      <c r="EP98" s="94"/>
      <c r="EQ98" s="94"/>
      <c r="ER98" s="94"/>
      <c r="ES98" s="94"/>
      <c r="ET98" s="94"/>
      <c r="EU98" s="94"/>
      <c r="EV98" s="94"/>
      <c r="EW98" s="94"/>
      <c r="EX98" s="94"/>
      <c r="EY98" s="99">
        <f>BD98-DY98</f>
        <v>32900</v>
      </c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M98" s="103"/>
      <c r="FN98" s="103"/>
      <c r="FO98" s="103"/>
      <c r="FP98" s="103"/>
      <c r="FQ98" s="103"/>
    </row>
    <row r="99" spans="1:173" s="13" customFormat="1" ht="23.25" customHeight="1">
      <c r="A99" s="132" t="s">
        <v>232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9" t="s">
        <v>124</v>
      </c>
      <c r="AL99" s="140"/>
      <c r="AM99" s="140"/>
      <c r="AN99" s="140"/>
      <c r="AO99" s="140"/>
      <c r="AP99" s="141"/>
      <c r="AQ99" s="237" t="s">
        <v>209</v>
      </c>
      <c r="AR99" s="237"/>
      <c r="AS99" s="237"/>
      <c r="AT99" s="237"/>
      <c r="AU99" s="237"/>
      <c r="AV99" s="237"/>
      <c r="AW99" s="237"/>
      <c r="AX99" s="237"/>
      <c r="AY99" s="237"/>
      <c r="AZ99" s="237"/>
      <c r="BA99" s="237"/>
      <c r="BB99" s="237"/>
      <c r="BC99" s="83" t="s">
        <v>282</v>
      </c>
      <c r="BD99" s="94">
        <f>450000-450000</f>
        <v>0</v>
      </c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>
        <f>BD99</f>
        <v>0</v>
      </c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>
        <v>0</v>
      </c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 t="s">
        <v>48</v>
      </c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4"/>
      <c r="DL99" s="94" t="s">
        <v>48</v>
      </c>
      <c r="DM99" s="94"/>
      <c r="DN99" s="94"/>
      <c r="DO99" s="94"/>
      <c r="DP99" s="94"/>
      <c r="DQ99" s="94"/>
      <c r="DR99" s="94"/>
      <c r="DS99" s="94"/>
      <c r="DT99" s="94"/>
      <c r="DU99" s="94"/>
      <c r="DV99" s="94"/>
      <c r="DW99" s="94"/>
      <c r="DX99" s="94"/>
      <c r="DY99" s="94">
        <f t="shared" si="12"/>
        <v>0</v>
      </c>
      <c r="DZ99" s="94"/>
      <c r="EA99" s="94"/>
      <c r="EB99" s="94"/>
      <c r="EC99" s="94"/>
      <c r="ED99" s="94"/>
      <c r="EE99" s="94"/>
      <c r="EF99" s="94"/>
      <c r="EG99" s="94"/>
      <c r="EH99" s="94"/>
      <c r="EI99" s="94"/>
      <c r="EJ99" s="94"/>
      <c r="EK99" s="94"/>
      <c r="EL99" s="94">
        <v>0</v>
      </c>
      <c r="EM99" s="94"/>
      <c r="EN99" s="94"/>
      <c r="EO99" s="94"/>
      <c r="EP99" s="94"/>
      <c r="EQ99" s="94"/>
      <c r="ER99" s="94"/>
      <c r="ES99" s="94"/>
      <c r="ET99" s="94"/>
      <c r="EU99" s="94"/>
      <c r="EV99" s="94"/>
      <c r="EW99" s="94"/>
      <c r="EX99" s="94"/>
      <c r="EY99" s="99">
        <f>BD99-DY99</f>
        <v>0</v>
      </c>
      <c r="EZ99" s="99"/>
      <c r="FA99" s="99"/>
      <c r="FB99" s="99"/>
      <c r="FC99" s="99"/>
      <c r="FD99" s="99"/>
      <c r="FE99" s="99"/>
      <c r="FF99" s="99"/>
      <c r="FG99" s="99"/>
      <c r="FH99" s="99"/>
      <c r="FI99" s="99"/>
      <c r="FJ99" s="99"/>
      <c r="FK99" s="99"/>
      <c r="FM99" s="103"/>
      <c r="FN99" s="103"/>
      <c r="FO99" s="103"/>
      <c r="FP99" s="103"/>
      <c r="FQ99" s="103"/>
    </row>
    <row r="100" spans="1:193" s="13" customFormat="1" ht="17.25" customHeight="1">
      <c r="A100" s="313" t="s">
        <v>236</v>
      </c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127" t="s">
        <v>155</v>
      </c>
      <c r="AL100" s="128"/>
      <c r="AM100" s="128"/>
      <c r="AN100" s="128"/>
      <c r="AO100" s="128"/>
      <c r="AP100" s="129"/>
      <c r="AQ100" s="237" t="s">
        <v>189</v>
      </c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82" t="s">
        <v>283</v>
      </c>
      <c r="BD100" s="94">
        <v>3400</v>
      </c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>
        <f aca="true" t="shared" si="13" ref="BV100:BV106">BD100</f>
        <v>3400</v>
      </c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>
        <v>0</v>
      </c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 t="s">
        <v>48</v>
      </c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 t="s">
        <v>48</v>
      </c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>
        <f>CI100</f>
        <v>0</v>
      </c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>
        <v>0</v>
      </c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>
        <f aca="true" t="shared" si="14" ref="EY100:EY106">BD100-DY100</f>
        <v>3400</v>
      </c>
      <c r="EZ100" s="94"/>
      <c r="FA100" s="94"/>
      <c r="FB100" s="94"/>
      <c r="FC100" s="94"/>
      <c r="FD100" s="94"/>
      <c r="FE100" s="94"/>
      <c r="FF100" s="94"/>
      <c r="FG100" s="94"/>
      <c r="FH100" s="94"/>
      <c r="FI100" s="94"/>
      <c r="FJ100" s="94"/>
      <c r="FK100" s="94"/>
      <c r="FM100" s="18"/>
      <c r="FN100" s="18"/>
      <c r="FO100" s="18"/>
      <c r="FP100" s="18"/>
      <c r="FQ100" s="18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</row>
    <row r="101" spans="1:193" s="13" customFormat="1" ht="15.75" customHeight="1">
      <c r="A101" s="271" t="s">
        <v>241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127" t="s">
        <v>151</v>
      </c>
      <c r="AL101" s="128"/>
      <c r="AM101" s="128"/>
      <c r="AN101" s="128"/>
      <c r="AO101" s="128"/>
      <c r="AP101" s="129"/>
      <c r="AQ101" s="237" t="s">
        <v>190</v>
      </c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82" t="s">
        <v>283</v>
      </c>
      <c r="BD101" s="94">
        <v>244000</v>
      </c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>
        <f t="shared" si="13"/>
        <v>244000</v>
      </c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>
        <f>30010.45</f>
        <v>30010.45</v>
      </c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6" t="s">
        <v>48</v>
      </c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8"/>
      <c r="DL101" s="94" t="s">
        <v>48</v>
      </c>
      <c r="DM101" s="105"/>
      <c r="DN101" s="105"/>
      <c r="DO101" s="105"/>
      <c r="DP101" s="105"/>
      <c r="DQ101" s="105"/>
      <c r="DR101" s="105"/>
      <c r="DS101" s="105"/>
      <c r="DT101" s="105"/>
      <c r="DU101" s="105"/>
      <c r="DV101" s="105"/>
      <c r="DW101" s="105"/>
      <c r="DX101" s="106"/>
      <c r="DY101" s="96">
        <f aca="true" t="shared" si="15" ref="DY101:DY107">CI101</f>
        <v>30010.45</v>
      </c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8"/>
      <c r="EL101" s="94">
        <v>0</v>
      </c>
      <c r="EM101" s="94"/>
      <c r="EN101" s="94"/>
      <c r="EO101" s="94"/>
      <c r="EP101" s="94"/>
      <c r="EQ101" s="94"/>
      <c r="ER101" s="94"/>
      <c r="ES101" s="94"/>
      <c r="ET101" s="94"/>
      <c r="EU101" s="94"/>
      <c r="EV101" s="94"/>
      <c r="EW101" s="94"/>
      <c r="EX101" s="94"/>
      <c r="EY101" s="94">
        <f t="shared" si="14"/>
        <v>213989.55</v>
      </c>
      <c r="EZ101" s="94"/>
      <c r="FA101" s="94"/>
      <c r="FB101" s="94"/>
      <c r="FC101" s="94"/>
      <c r="FD101" s="94"/>
      <c r="FE101" s="94"/>
      <c r="FF101" s="94"/>
      <c r="FG101" s="94"/>
      <c r="FH101" s="94"/>
      <c r="FI101" s="94"/>
      <c r="FJ101" s="94"/>
      <c r="FK101" s="94"/>
      <c r="FM101" s="18"/>
      <c r="FN101" s="18"/>
      <c r="FO101" s="18"/>
      <c r="FP101" s="18"/>
      <c r="FQ101" s="18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</row>
    <row r="102" spans="1:193" s="20" customFormat="1" ht="15.75" customHeight="1">
      <c r="A102" s="313" t="s">
        <v>236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127" t="s">
        <v>152</v>
      </c>
      <c r="AL102" s="128"/>
      <c r="AM102" s="128"/>
      <c r="AN102" s="128"/>
      <c r="AO102" s="128"/>
      <c r="AP102" s="129"/>
      <c r="AQ102" s="315" t="s">
        <v>191</v>
      </c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88" t="s">
        <v>284</v>
      </c>
      <c r="BD102" s="108">
        <v>53900</v>
      </c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94">
        <f t="shared" si="13"/>
        <v>53900</v>
      </c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108">
        <v>0</v>
      </c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8"/>
      <c r="CX102" s="108"/>
      <c r="CY102" s="108" t="s">
        <v>48</v>
      </c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 t="s">
        <v>48</v>
      </c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>
        <f t="shared" si="15"/>
        <v>0</v>
      </c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/>
      <c r="EL102" s="108">
        <v>0</v>
      </c>
      <c r="EM102" s="108"/>
      <c r="EN102" s="108"/>
      <c r="EO102" s="108"/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>
        <f t="shared" si="14"/>
        <v>53900</v>
      </c>
      <c r="EZ102" s="108"/>
      <c r="FA102" s="108"/>
      <c r="FB102" s="108"/>
      <c r="FC102" s="108"/>
      <c r="FD102" s="108"/>
      <c r="FE102" s="108"/>
      <c r="FF102" s="108"/>
      <c r="FG102" s="108"/>
      <c r="FH102" s="108"/>
      <c r="FI102" s="108"/>
      <c r="FJ102" s="108"/>
      <c r="FK102" s="108"/>
      <c r="FM102" s="19"/>
      <c r="FN102" s="19"/>
      <c r="FO102" s="19"/>
      <c r="FP102" s="19"/>
      <c r="FQ102" s="19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</row>
    <row r="103" spans="1:193" s="20" customFormat="1" ht="15.75" customHeight="1">
      <c r="A103" s="271" t="s">
        <v>241</v>
      </c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127" t="s">
        <v>153</v>
      </c>
      <c r="AL103" s="128"/>
      <c r="AM103" s="128"/>
      <c r="AN103" s="128"/>
      <c r="AO103" s="128"/>
      <c r="AP103" s="129"/>
      <c r="AQ103" s="315" t="s">
        <v>192</v>
      </c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88" t="s">
        <v>284</v>
      </c>
      <c r="BD103" s="108">
        <v>2691500</v>
      </c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94">
        <f t="shared" si="13"/>
        <v>2691500</v>
      </c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108">
        <f>707748.52</f>
        <v>707748.52</v>
      </c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8"/>
      <c r="CX103" s="108"/>
      <c r="CY103" s="108" t="s">
        <v>48</v>
      </c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 t="s">
        <v>48</v>
      </c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>
        <f t="shared" si="15"/>
        <v>707748.52</v>
      </c>
      <c r="DZ103" s="108"/>
      <c r="EA103" s="108"/>
      <c r="EB103" s="108"/>
      <c r="EC103" s="108"/>
      <c r="ED103" s="108"/>
      <c r="EE103" s="108"/>
      <c r="EF103" s="108"/>
      <c r="EG103" s="108"/>
      <c r="EH103" s="108"/>
      <c r="EI103" s="108"/>
      <c r="EJ103" s="108"/>
      <c r="EK103" s="108"/>
      <c r="EL103" s="108">
        <v>252251.48</v>
      </c>
      <c r="EM103" s="108"/>
      <c r="EN103" s="108"/>
      <c r="EO103" s="108"/>
      <c r="EP103" s="108"/>
      <c r="EQ103" s="108"/>
      <c r="ER103" s="108"/>
      <c r="ES103" s="108"/>
      <c r="ET103" s="108"/>
      <c r="EU103" s="108"/>
      <c r="EV103" s="108"/>
      <c r="EW103" s="108"/>
      <c r="EX103" s="108"/>
      <c r="EY103" s="108">
        <f t="shared" si="14"/>
        <v>1983751.48</v>
      </c>
      <c r="EZ103" s="108"/>
      <c r="FA103" s="108"/>
      <c r="FB103" s="108"/>
      <c r="FC103" s="108"/>
      <c r="FD103" s="108"/>
      <c r="FE103" s="108"/>
      <c r="FF103" s="108"/>
      <c r="FG103" s="108"/>
      <c r="FH103" s="108"/>
      <c r="FI103" s="108"/>
      <c r="FJ103" s="108"/>
      <c r="FK103" s="108"/>
      <c r="FM103" s="19"/>
      <c r="FN103" s="19"/>
      <c r="FO103" s="19"/>
      <c r="FP103" s="19"/>
      <c r="FQ103" s="19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</row>
    <row r="104" spans="1:193" s="13" customFormat="1" ht="15.75" customHeight="1">
      <c r="A104" s="271" t="s">
        <v>241</v>
      </c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127" t="s">
        <v>154</v>
      </c>
      <c r="AL104" s="128"/>
      <c r="AM104" s="128"/>
      <c r="AN104" s="128"/>
      <c r="AO104" s="128"/>
      <c r="AP104" s="129"/>
      <c r="AQ104" s="315" t="s">
        <v>193</v>
      </c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89" t="s">
        <v>285</v>
      </c>
      <c r="BD104" s="94">
        <v>60000</v>
      </c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>
        <f>BD104</f>
        <v>60000</v>
      </c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>
        <v>0</v>
      </c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6" t="s">
        <v>48</v>
      </c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8"/>
      <c r="DL104" s="94" t="s">
        <v>48</v>
      </c>
      <c r="DM104" s="105"/>
      <c r="DN104" s="105"/>
      <c r="DO104" s="105"/>
      <c r="DP104" s="105"/>
      <c r="DQ104" s="105"/>
      <c r="DR104" s="105"/>
      <c r="DS104" s="105"/>
      <c r="DT104" s="105"/>
      <c r="DU104" s="105"/>
      <c r="DV104" s="105"/>
      <c r="DW104" s="105"/>
      <c r="DX104" s="106"/>
      <c r="DY104" s="96">
        <f>CI104</f>
        <v>0</v>
      </c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8"/>
      <c r="EL104" s="94">
        <v>0</v>
      </c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>
        <f>BD104-DY104</f>
        <v>60000</v>
      </c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M104" s="18"/>
      <c r="FN104" s="18"/>
      <c r="FO104" s="18"/>
      <c r="FP104" s="18"/>
      <c r="FQ104" s="18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</row>
    <row r="105" spans="1:193" s="13" customFormat="1" ht="15.75" customHeight="1">
      <c r="A105" s="313" t="s">
        <v>242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127" t="s">
        <v>297</v>
      </c>
      <c r="AL105" s="128"/>
      <c r="AM105" s="128"/>
      <c r="AN105" s="128"/>
      <c r="AO105" s="128"/>
      <c r="AP105" s="129"/>
      <c r="AQ105" s="315" t="s">
        <v>194</v>
      </c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90" t="s">
        <v>286</v>
      </c>
      <c r="BD105" s="94">
        <v>1143600</v>
      </c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>
        <f t="shared" si="13"/>
        <v>1143600</v>
      </c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>
        <f>124537.13+124537.13+124537.13</f>
        <v>373611.39</v>
      </c>
      <c r="CJ105" s="94"/>
      <c r="CK105" s="94"/>
      <c r="CL105" s="94"/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6" t="s">
        <v>48</v>
      </c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8"/>
      <c r="DL105" s="94" t="s">
        <v>48</v>
      </c>
      <c r="DM105" s="105"/>
      <c r="DN105" s="105"/>
      <c r="DO105" s="105"/>
      <c r="DP105" s="105"/>
      <c r="DQ105" s="105"/>
      <c r="DR105" s="105"/>
      <c r="DS105" s="105"/>
      <c r="DT105" s="105"/>
      <c r="DU105" s="105"/>
      <c r="DV105" s="105"/>
      <c r="DW105" s="105"/>
      <c r="DX105" s="106"/>
      <c r="DY105" s="96">
        <f t="shared" si="15"/>
        <v>373611.39</v>
      </c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8"/>
      <c r="EL105" s="94">
        <v>124588.61</v>
      </c>
      <c r="EM105" s="94"/>
      <c r="EN105" s="94"/>
      <c r="EO105" s="94"/>
      <c r="EP105" s="94"/>
      <c r="EQ105" s="94"/>
      <c r="ER105" s="94"/>
      <c r="ES105" s="94"/>
      <c r="ET105" s="94"/>
      <c r="EU105" s="94"/>
      <c r="EV105" s="94"/>
      <c r="EW105" s="94"/>
      <c r="EX105" s="94"/>
      <c r="EY105" s="94">
        <f t="shared" si="14"/>
        <v>769988.61</v>
      </c>
      <c r="EZ105" s="94"/>
      <c r="FA105" s="94"/>
      <c r="FB105" s="94"/>
      <c r="FC105" s="94"/>
      <c r="FD105" s="94"/>
      <c r="FE105" s="94"/>
      <c r="FF105" s="94"/>
      <c r="FG105" s="94"/>
      <c r="FH105" s="94"/>
      <c r="FI105" s="94"/>
      <c r="FJ105" s="94"/>
      <c r="FK105" s="94"/>
      <c r="FM105" s="18"/>
      <c r="FN105" s="18"/>
      <c r="FO105" s="18"/>
      <c r="FP105" s="18"/>
      <c r="FQ105" s="18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</row>
    <row r="106" spans="1:193" s="13" customFormat="1" ht="15.75" customHeight="1">
      <c r="A106" s="271" t="s">
        <v>241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365" t="s">
        <v>298</v>
      </c>
      <c r="AL106" s="365"/>
      <c r="AM106" s="365"/>
      <c r="AN106" s="365"/>
      <c r="AO106" s="365"/>
      <c r="AP106" s="365"/>
      <c r="AQ106" s="315" t="s">
        <v>195</v>
      </c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90" t="s">
        <v>286</v>
      </c>
      <c r="BD106" s="94">
        <v>10984300</v>
      </c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>
        <f t="shared" si="13"/>
        <v>10984300</v>
      </c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>
        <f>690627+716144+671249+737893</f>
        <v>2815913</v>
      </c>
      <c r="CJ106" s="94"/>
      <c r="CK106" s="94"/>
      <c r="CL106" s="94"/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6" t="s">
        <v>48</v>
      </c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8"/>
      <c r="DL106" s="94" t="s">
        <v>48</v>
      </c>
      <c r="DM106" s="105"/>
      <c r="DN106" s="105"/>
      <c r="DO106" s="105"/>
      <c r="DP106" s="105"/>
      <c r="DQ106" s="105"/>
      <c r="DR106" s="105"/>
      <c r="DS106" s="105"/>
      <c r="DT106" s="105"/>
      <c r="DU106" s="105"/>
      <c r="DV106" s="105"/>
      <c r="DW106" s="105"/>
      <c r="DX106" s="106"/>
      <c r="DY106" s="96">
        <f t="shared" si="15"/>
        <v>2815913</v>
      </c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8"/>
      <c r="EL106" s="94">
        <v>45587</v>
      </c>
      <c r="EM106" s="94"/>
      <c r="EN106" s="94"/>
      <c r="EO106" s="94"/>
      <c r="EP106" s="94"/>
      <c r="EQ106" s="94"/>
      <c r="ER106" s="94"/>
      <c r="ES106" s="94"/>
      <c r="ET106" s="94"/>
      <c r="EU106" s="94"/>
      <c r="EV106" s="94"/>
      <c r="EW106" s="94"/>
      <c r="EX106" s="94"/>
      <c r="EY106" s="94">
        <f t="shared" si="14"/>
        <v>8168387</v>
      </c>
      <c r="EZ106" s="94"/>
      <c r="FA106" s="94"/>
      <c r="FB106" s="94"/>
      <c r="FC106" s="94"/>
      <c r="FD106" s="94"/>
      <c r="FE106" s="94"/>
      <c r="FF106" s="94"/>
      <c r="FG106" s="94"/>
      <c r="FH106" s="94"/>
      <c r="FI106" s="94"/>
      <c r="FJ106" s="94"/>
      <c r="FK106" s="94"/>
      <c r="FM106" s="18"/>
      <c r="FN106" s="18"/>
      <c r="FO106" s="18"/>
      <c r="FP106" s="18"/>
      <c r="FQ106" s="18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</row>
    <row r="107" spans="1:167" ht="25.5" customHeight="1" thickBot="1">
      <c r="A107" s="357" t="s">
        <v>83</v>
      </c>
      <c r="B107" s="357"/>
      <c r="C107" s="357"/>
      <c r="D107" s="357"/>
      <c r="E107" s="357"/>
      <c r="F107" s="357"/>
      <c r="G107" s="357"/>
      <c r="H107" s="357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6" t="s">
        <v>113</v>
      </c>
      <c r="AL107" s="356"/>
      <c r="AM107" s="356"/>
      <c r="AN107" s="356"/>
      <c r="AO107" s="356"/>
      <c r="AP107" s="356"/>
      <c r="AQ107" s="358" t="s">
        <v>33</v>
      </c>
      <c r="AR107" s="358"/>
      <c r="AS107" s="358"/>
      <c r="AT107" s="358"/>
      <c r="AU107" s="358"/>
      <c r="AV107" s="358"/>
      <c r="AW107" s="358"/>
      <c r="AX107" s="358"/>
      <c r="AY107" s="358"/>
      <c r="AZ107" s="358"/>
      <c r="BA107" s="358"/>
      <c r="BB107" s="358"/>
      <c r="BC107" s="68"/>
      <c r="BD107" s="359" t="s">
        <v>33</v>
      </c>
      <c r="BE107" s="359"/>
      <c r="BF107" s="359"/>
      <c r="BG107" s="359"/>
      <c r="BH107" s="359"/>
      <c r="BI107" s="359"/>
      <c r="BJ107" s="359"/>
      <c r="BK107" s="359"/>
      <c r="BL107" s="359"/>
      <c r="BM107" s="359"/>
      <c r="BN107" s="359"/>
      <c r="BO107" s="359"/>
      <c r="BP107" s="359"/>
      <c r="BQ107" s="359"/>
      <c r="BR107" s="359"/>
      <c r="BS107" s="359"/>
      <c r="BT107" s="359"/>
      <c r="BU107" s="359"/>
      <c r="BV107" s="107" t="s">
        <v>33</v>
      </c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>
        <f>CG19-CI48</f>
        <v>-33735807.61</v>
      </c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 t="s">
        <v>48</v>
      </c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 t="s">
        <v>48</v>
      </c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>
        <f t="shared" si="15"/>
        <v>-33735807.61</v>
      </c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 t="s">
        <v>33</v>
      </c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 t="s">
        <v>33</v>
      </c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</row>
    <row r="108" spans="1:167" ht="25.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9"/>
      <c r="AL108" s="39"/>
      <c r="AM108" s="39"/>
      <c r="AN108" s="39"/>
      <c r="AO108" s="39"/>
      <c r="AP108" s="39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68"/>
      <c r="FI108" s="68"/>
      <c r="FJ108" s="68"/>
      <c r="FK108" s="68"/>
    </row>
    <row r="109" spans="1:167" ht="18" customHeight="1">
      <c r="A109" s="243" t="s">
        <v>31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3"/>
      <c r="BX109" s="243"/>
      <c r="BY109" s="243"/>
      <c r="BZ109" s="243"/>
      <c r="CA109" s="243"/>
      <c r="CB109" s="243"/>
      <c r="CC109" s="243"/>
      <c r="CD109" s="243"/>
      <c r="CE109" s="243"/>
      <c r="CF109" s="243"/>
      <c r="CG109" s="243"/>
      <c r="CH109" s="243"/>
      <c r="CI109" s="243"/>
      <c r="CJ109" s="243"/>
      <c r="CK109" s="243"/>
      <c r="CL109" s="243"/>
      <c r="CM109" s="243"/>
      <c r="CN109" s="243"/>
      <c r="CO109" s="243"/>
      <c r="CP109" s="243"/>
      <c r="CQ109" s="243"/>
      <c r="CR109" s="243"/>
      <c r="CS109" s="243"/>
      <c r="CT109" s="243"/>
      <c r="CU109" s="243"/>
      <c r="CV109" s="243"/>
      <c r="CW109" s="243"/>
      <c r="CX109" s="243"/>
      <c r="CY109" s="243"/>
      <c r="CZ109" s="243"/>
      <c r="DA109" s="243"/>
      <c r="DB109" s="243"/>
      <c r="DC109" s="243"/>
      <c r="DD109" s="243"/>
      <c r="DE109" s="243"/>
      <c r="DF109" s="243"/>
      <c r="DG109" s="243"/>
      <c r="DH109" s="243"/>
      <c r="DI109" s="243"/>
      <c r="DJ109" s="243"/>
      <c r="DK109" s="243"/>
      <c r="DL109" s="243"/>
      <c r="DM109" s="243"/>
      <c r="DN109" s="243"/>
      <c r="DO109" s="243"/>
      <c r="DP109" s="243"/>
      <c r="DQ109" s="243"/>
      <c r="DR109" s="243"/>
      <c r="DS109" s="243"/>
      <c r="DT109" s="243"/>
      <c r="DU109" s="243"/>
      <c r="DV109" s="243"/>
      <c r="DW109" s="243"/>
      <c r="DX109" s="243"/>
      <c r="DY109" s="243"/>
      <c r="DZ109" s="243"/>
      <c r="EA109" s="243"/>
      <c r="EB109" s="243"/>
      <c r="EC109" s="243"/>
      <c r="ED109" s="243"/>
      <c r="EE109" s="243"/>
      <c r="EF109" s="243"/>
      <c r="EG109" s="243"/>
      <c r="EH109" s="243"/>
      <c r="EI109" s="243"/>
      <c r="EJ109" s="243"/>
      <c r="EK109" s="243"/>
      <c r="EL109" s="243"/>
      <c r="EM109" s="243"/>
      <c r="EN109" s="243"/>
      <c r="EO109" s="243"/>
      <c r="EP109" s="243"/>
      <c r="EQ109" s="243"/>
      <c r="ER109" s="243"/>
      <c r="ES109" s="243"/>
      <c r="ET109" s="243"/>
      <c r="EU109" s="243"/>
      <c r="EV109" s="243"/>
      <c r="EW109" s="243"/>
      <c r="EX109" s="243"/>
      <c r="EY109" s="243"/>
      <c r="EZ109" s="243"/>
      <c r="FA109" s="243"/>
      <c r="FB109" s="243"/>
      <c r="FC109" s="243"/>
      <c r="FD109" s="243"/>
      <c r="FE109" s="243"/>
      <c r="FF109" s="243"/>
      <c r="FG109" s="243"/>
      <c r="FH109" s="243"/>
      <c r="FI109" s="243"/>
      <c r="FJ109" s="243"/>
      <c r="FK109" s="243"/>
    </row>
    <row r="110" spans="1:167" ht="11.25" customHeight="1">
      <c r="A110" s="346" t="s">
        <v>7</v>
      </c>
      <c r="B110" s="347"/>
      <c r="C110" s="347"/>
      <c r="D110" s="347"/>
      <c r="E110" s="347"/>
      <c r="F110" s="347"/>
      <c r="G110" s="347"/>
      <c r="H110" s="347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  <c r="AB110" s="347"/>
      <c r="AC110" s="347"/>
      <c r="AD110" s="347"/>
      <c r="AE110" s="347"/>
      <c r="AF110" s="347"/>
      <c r="AG110" s="347"/>
      <c r="AH110" s="347"/>
      <c r="AI110" s="347"/>
      <c r="AJ110" s="347"/>
      <c r="AK110" s="347"/>
      <c r="AL110" s="347"/>
      <c r="AM110" s="347"/>
      <c r="AN110" s="347"/>
      <c r="AO110" s="348"/>
      <c r="AP110" s="346" t="s">
        <v>15</v>
      </c>
      <c r="AQ110" s="347"/>
      <c r="AR110" s="347"/>
      <c r="AS110" s="347"/>
      <c r="AT110" s="347"/>
      <c r="AU110" s="348"/>
      <c r="AV110" s="346" t="s">
        <v>53</v>
      </c>
      <c r="AW110" s="347"/>
      <c r="AX110" s="347"/>
      <c r="AY110" s="347"/>
      <c r="AZ110" s="347"/>
      <c r="BA110" s="347"/>
      <c r="BB110" s="347"/>
      <c r="BC110" s="347"/>
      <c r="BD110" s="347"/>
      <c r="BE110" s="347"/>
      <c r="BF110" s="347"/>
      <c r="BG110" s="347"/>
      <c r="BH110" s="347"/>
      <c r="BI110" s="347"/>
      <c r="BJ110" s="347"/>
      <c r="BK110" s="347"/>
      <c r="BL110" s="348"/>
      <c r="BM110" s="346" t="s">
        <v>56</v>
      </c>
      <c r="BN110" s="347"/>
      <c r="BO110" s="347"/>
      <c r="BP110" s="347"/>
      <c r="BQ110" s="347"/>
      <c r="BR110" s="347"/>
      <c r="BS110" s="347"/>
      <c r="BT110" s="347"/>
      <c r="BU110" s="347"/>
      <c r="BV110" s="347"/>
      <c r="BW110" s="347"/>
      <c r="BX110" s="347"/>
      <c r="BY110" s="347"/>
      <c r="BZ110" s="347"/>
      <c r="CA110" s="347"/>
      <c r="CB110" s="347"/>
      <c r="CC110" s="347"/>
      <c r="CD110" s="347"/>
      <c r="CE110" s="347"/>
      <c r="CF110" s="348"/>
      <c r="CG110" s="118" t="s">
        <v>16</v>
      </c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20"/>
      <c r="EU110" s="117" t="s">
        <v>20</v>
      </c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</row>
    <row r="111" spans="1:167" ht="69.75" customHeight="1">
      <c r="A111" s="349"/>
      <c r="B111" s="350"/>
      <c r="C111" s="350"/>
      <c r="D111" s="350"/>
      <c r="E111" s="350"/>
      <c r="F111" s="350"/>
      <c r="G111" s="350"/>
      <c r="H111" s="350"/>
      <c r="I111" s="350"/>
      <c r="J111" s="350"/>
      <c r="K111" s="350"/>
      <c r="L111" s="350"/>
      <c r="M111" s="350"/>
      <c r="N111" s="350"/>
      <c r="O111" s="350"/>
      <c r="P111" s="350"/>
      <c r="Q111" s="350"/>
      <c r="R111" s="350"/>
      <c r="S111" s="350"/>
      <c r="T111" s="350"/>
      <c r="U111" s="350"/>
      <c r="V111" s="350"/>
      <c r="W111" s="350"/>
      <c r="X111" s="350"/>
      <c r="Y111" s="350"/>
      <c r="Z111" s="350"/>
      <c r="AA111" s="350"/>
      <c r="AB111" s="350"/>
      <c r="AC111" s="350"/>
      <c r="AD111" s="350"/>
      <c r="AE111" s="350"/>
      <c r="AF111" s="350"/>
      <c r="AG111" s="350"/>
      <c r="AH111" s="350"/>
      <c r="AI111" s="350"/>
      <c r="AJ111" s="350"/>
      <c r="AK111" s="350"/>
      <c r="AL111" s="350"/>
      <c r="AM111" s="350"/>
      <c r="AN111" s="350"/>
      <c r="AO111" s="351"/>
      <c r="AP111" s="349"/>
      <c r="AQ111" s="350"/>
      <c r="AR111" s="350"/>
      <c r="AS111" s="350"/>
      <c r="AT111" s="350"/>
      <c r="AU111" s="351"/>
      <c r="AV111" s="349"/>
      <c r="AW111" s="350"/>
      <c r="AX111" s="350"/>
      <c r="AY111" s="350"/>
      <c r="AZ111" s="350"/>
      <c r="BA111" s="350"/>
      <c r="BB111" s="350"/>
      <c r="BC111" s="350"/>
      <c r="BD111" s="350"/>
      <c r="BE111" s="350"/>
      <c r="BF111" s="350"/>
      <c r="BG111" s="350"/>
      <c r="BH111" s="350"/>
      <c r="BI111" s="350"/>
      <c r="BJ111" s="350"/>
      <c r="BK111" s="350"/>
      <c r="BL111" s="351"/>
      <c r="BM111" s="349"/>
      <c r="BN111" s="350"/>
      <c r="BO111" s="350"/>
      <c r="BP111" s="350"/>
      <c r="BQ111" s="350"/>
      <c r="BR111" s="350"/>
      <c r="BS111" s="350"/>
      <c r="BT111" s="350"/>
      <c r="BU111" s="350"/>
      <c r="BV111" s="350"/>
      <c r="BW111" s="350"/>
      <c r="BX111" s="350"/>
      <c r="BY111" s="350"/>
      <c r="BZ111" s="350"/>
      <c r="CA111" s="350"/>
      <c r="CB111" s="350"/>
      <c r="CC111" s="350"/>
      <c r="CD111" s="350"/>
      <c r="CE111" s="350"/>
      <c r="CF111" s="351"/>
      <c r="CG111" s="119" t="s">
        <v>57</v>
      </c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20"/>
      <c r="CX111" s="118" t="s">
        <v>17</v>
      </c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20"/>
      <c r="DO111" s="118" t="s">
        <v>18</v>
      </c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20"/>
      <c r="EF111" s="118" t="s">
        <v>19</v>
      </c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20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</row>
    <row r="112" spans="1:167" ht="12" thickBot="1">
      <c r="A112" s="136">
        <v>1</v>
      </c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8"/>
      <c r="AP112" s="136">
        <v>2</v>
      </c>
      <c r="AQ112" s="137"/>
      <c r="AR112" s="137"/>
      <c r="AS112" s="137"/>
      <c r="AT112" s="137"/>
      <c r="AU112" s="138"/>
      <c r="AV112" s="136">
        <v>3</v>
      </c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8"/>
      <c r="BM112" s="136">
        <v>4</v>
      </c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8"/>
      <c r="CG112" s="136">
        <v>5</v>
      </c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8"/>
      <c r="CX112" s="136">
        <v>6</v>
      </c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8"/>
      <c r="DO112" s="136">
        <v>7</v>
      </c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8"/>
      <c r="EF112" s="136">
        <v>8</v>
      </c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8"/>
      <c r="EU112" s="115">
        <v>9</v>
      </c>
      <c r="EV112" s="115"/>
      <c r="EW112" s="115"/>
      <c r="EX112" s="115"/>
      <c r="EY112" s="115"/>
      <c r="EZ112" s="115"/>
      <c r="FA112" s="115"/>
      <c r="FB112" s="115"/>
      <c r="FC112" s="115"/>
      <c r="FD112" s="115"/>
      <c r="FE112" s="115"/>
      <c r="FF112" s="115"/>
      <c r="FG112" s="115"/>
      <c r="FH112" s="115"/>
      <c r="FI112" s="115"/>
      <c r="FJ112" s="115"/>
      <c r="FK112" s="115"/>
    </row>
    <row r="113" spans="1:167" ht="23.25" customHeight="1">
      <c r="A113" s="316" t="s">
        <v>21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7"/>
      <c r="X113" s="317"/>
      <c r="Y113" s="317"/>
      <c r="Z113" s="317"/>
      <c r="AA113" s="317"/>
      <c r="AB113" s="317"/>
      <c r="AC113" s="317"/>
      <c r="AD113" s="317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53" t="s">
        <v>24</v>
      </c>
      <c r="AQ113" s="353" t="s">
        <v>24</v>
      </c>
      <c r="AR113" s="354"/>
      <c r="AS113" s="354"/>
      <c r="AT113" s="354"/>
      <c r="AU113" s="355"/>
      <c r="AV113" s="352" t="s">
        <v>33</v>
      </c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3"/>
      <c r="BG113" s="354"/>
      <c r="BH113" s="354"/>
      <c r="BI113" s="354"/>
      <c r="BJ113" s="354"/>
      <c r="BK113" s="354"/>
      <c r="BL113" s="355"/>
      <c r="BM113" s="114">
        <f>BM124</f>
        <v>111264629</v>
      </c>
      <c r="BN113" s="114"/>
      <c r="BO113" s="114"/>
      <c r="BP113" s="114"/>
      <c r="BQ113" s="114"/>
      <c r="BR113" s="114"/>
      <c r="BS113" s="114"/>
      <c r="BT113" s="114"/>
      <c r="BU113" s="114"/>
      <c r="BV113" s="114"/>
      <c r="BW113" s="114"/>
      <c r="BX113" s="114"/>
      <c r="BY113" s="114"/>
      <c r="BZ113" s="114"/>
      <c r="CA113" s="114"/>
      <c r="CB113" s="114"/>
      <c r="CC113" s="114"/>
      <c r="CD113" s="114"/>
      <c r="CE113" s="114"/>
      <c r="CF113" s="114"/>
      <c r="CG113" s="114">
        <f>SUM(CG127)</f>
        <v>33735807.61</v>
      </c>
      <c r="CH113" s="114"/>
      <c r="CI113" s="114"/>
      <c r="CJ113" s="114"/>
      <c r="CK113" s="114"/>
      <c r="CL113" s="114"/>
      <c r="CM113" s="114"/>
      <c r="CN113" s="114"/>
      <c r="CO113" s="114"/>
      <c r="CP113" s="114"/>
      <c r="CQ113" s="114"/>
      <c r="CR113" s="114"/>
      <c r="CS113" s="114"/>
      <c r="CT113" s="114"/>
      <c r="CU113" s="114"/>
      <c r="CV113" s="114"/>
      <c r="CW113" s="114"/>
      <c r="CX113" s="114" t="s">
        <v>48</v>
      </c>
      <c r="CY113" s="114"/>
      <c r="CZ113" s="114"/>
      <c r="DA113" s="114"/>
      <c r="DB113" s="114"/>
      <c r="DC113" s="114"/>
      <c r="DD113" s="114"/>
      <c r="DE113" s="114"/>
      <c r="DF113" s="114"/>
      <c r="DG113" s="114"/>
      <c r="DH113" s="114"/>
      <c r="DI113" s="114"/>
      <c r="DJ113" s="114"/>
      <c r="DK113" s="114"/>
      <c r="DL113" s="114"/>
      <c r="DM113" s="114"/>
      <c r="DN113" s="114"/>
      <c r="DO113" s="114" t="s">
        <v>48</v>
      </c>
      <c r="DP113" s="114"/>
      <c r="DQ113" s="114"/>
      <c r="DR113" s="114"/>
      <c r="DS113" s="114"/>
      <c r="DT113" s="114"/>
      <c r="DU113" s="114"/>
      <c r="DV113" s="114"/>
      <c r="DW113" s="114"/>
      <c r="DX113" s="114"/>
      <c r="DY113" s="114"/>
      <c r="DZ113" s="114"/>
      <c r="EA113" s="114"/>
      <c r="EB113" s="114"/>
      <c r="EC113" s="114"/>
      <c r="ED113" s="114"/>
      <c r="EE113" s="114"/>
      <c r="EF113" s="114">
        <f>SUM(CG113)</f>
        <v>33735807.61</v>
      </c>
      <c r="EG113" s="114"/>
      <c r="EH113" s="114"/>
      <c r="EI113" s="114"/>
      <c r="EJ113" s="114"/>
      <c r="EK113" s="114"/>
      <c r="EL113" s="114"/>
      <c r="EM113" s="114"/>
      <c r="EN113" s="114"/>
      <c r="EO113" s="114"/>
      <c r="EP113" s="114"/>
      <c r="EQ113" s="114"/>
      <c r="ER113" s="114"/>
      <c r="ES113" s="114"/>
      <c r="ET113" s="114"/>
      <c r="EU113" s="114">
        <f>BM113-EF113</f>
        <v>77528821.39</v>
      </c>
      <c r="EV113" s="114"/>
      <c r="EW113" s="114"/>
      <c r="EX113" s="114"/>
      <c r="EY113" s="114"/>
      <c r="EZ113" s="114"/>
      <c r="FA113" s="114"/>
      <c r="FB113" s="114"/>
      <c r="FC113" s="114"/>
      <c r="FD113" s="114"/>
      <c r="FE113" s="114"/>
      <c r="FF113" s="114"/>
      <c r="FG113" s="114"/>
      <c r="FH113" s="114"/>
      <c r="FI113" s="114"/>
      <c r="FJ113" s="114"/>
      <c r="FK113" s="116"/>
    </row>
    <row r="114" spans="1:167" ht="12.75" customHeight="1">
      <c r="A114" s="303" t="s">
        <v>14</v>
      </c>
      <c r="B114" s="304"/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  <c r="AD114" s="304"/>
      <c r="AE114" s="304"/>
      <c r="AF114" s="304"/>
      <c r="AG114" s="304"/>
      <c r="AH114" s="304"/>
      <c r="AI114" s="304"/>
      <c r="AJ114" s="304"/>
      <c r="AK114" s="304"/>
      <c r="AL114" s="304"/>
      <c r="AM114" s="304"/>
      <c r="AN114" s="304"/>
      <c r="AO114" s="304"/>
      <c r="AP114" s="54"/>
      <c r="AQ114" s="305"/>
      <c r="AR114" s="306"/>
      <c r="AS114" s="306"/>
      <c r="AT114" s="306"/>
      <c r="AU114" s="306"/>
      <c r="AV114" s="305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112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2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2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2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273"/>
      <c r="EG114" s="274"/>
      <c r="EH114" s="274"/>
      <c r="EI114" s="274"/>
      <c r="EJ114" s="274"/>
      <c r="EK114" s="274"/>
      <c r="EL114" s="274"/>
      <c r="EM114" s="274"/>
      <c r="EN114" s="274"/>
      <c r="EO114" s="274"/>
      <c r="EP114" s="274"/>
      <c r="EQ114" s="274"/>
      <c r="ER114" s="274"/>
      <c r="ES114" s="274"/>
      <c r="ET114" s="274"/>
      <c r="EU114" s="273"/>
      <c r="EV114" s="274"/>
      <c r="EW114" s="274"/>
      <c r="EX114" s="274"/>
      <c r="EY114" s="274"/>
      <c r="EZ114" s="274"/>
      <c r="FA114" s="274"/>
      <c r="FB114" s="274"/>
      <c r="FC114" s="274"/>
      <c r="FD114" s="274"/>
      <c r="FE114" s="274"/>
      <c r="FF114" s="274"/>
      <c r="FG114" s="274"/>
      <c r="FH114" s="274"/>
      <c r="FI114" s="274"/>
      <c r="FJ114" s="274"/>
      <c r="FK114" s="275"/>
    </row>
    <row r="115" spans="1:167" ht="24" customHeight="1">
      <c r="A115" s="360" t="s">
        <v>26</v>
      </c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54" t="s">
        <v>25</v>
      </c>
      <c r="AQ115" s="307" t="s">
        <v>25</v>
      </c>
      <c r="AR115" s="343"/>
      <c r="AS115" s="343"/>
      <c r="AT115" s="343"/>
      <c r="AU115" s="344"/>
      <c r="AV115" s="307" t="s">
        <v>33</v>
      </c>
      <c r="AW115" s="308"/>
      <c r="AX115" s="308"/>
      <c r="AY115" s="308"/>
      <c r="AZ115" s="308"/>
      <c r="BA115" s="308"/>
      <c r="BB115" s="308"/>
      <c r="BC115" s="308"/>
      <c r="BD115" s="308"/>
      <c r="BE115" s="308"/>
      <c r="BF115" s="308"/>
      <c r="BG115" s="308"/>
      <c r="BH115" s="308"/>
      <c r="BI115" s="308"/>
      <c r="BJ115" s="308"/>
      <c r="BK115" s="308"/>
      <c r="BL115" s="309"/>
      <c r="BM115" s="281">
        <f>BM124</f>
        <v>111264629</v>
      </c>
      <c r="BN115" s="281"/>
      <c r="BO115" s="281"/>
      <c r="BP115" s="281"/>
      <c r="BQ115" s="281"/>
      <c r="BR115" s="281"/>
      <c r="BS115" s="281"/>
      <c r="BT115" s="281"/>
      <c r="BU115" s="281"/>
      <c r="BV115" s="281"/>
      <c r="BW115" s="281"/>
      <c r="BX115" s="281"/>
      <c r="BY115" s="281"/>
      <c r="BZ115" s="281"/>
      <c r="CA115" s="281"/>
      <c r="CB115" s="281"/>
      <c r="CC115" s="281"/>
      <c r="CD115" s="281"/>
      <c r="CE115" s="281"/>
      <c r="CF115" s="281"/>
      <c r="CG115" s="281">
        <f>CG113</f>
        <v>33735807.61</v>
      </c>
      <c r="CH115" s="281"/>
      <c r="CI115" s="281"/>
      <c r="CJ115" s="281"/>
      <c r="CK115" s="281"/>
      <c r="CL115" s="281"/>
      <c r="CM115" s="281"/>
      <c r="CN115" s="281"/>
      <c r="CO115" s="281"/>
      <c r="CP115" s="281"/>
      <c r="CQ115" s="281"/>
      <c r="CR115" s="281"/>
      <c r="CS115" s="281"/>
      <c r="CT115" s="281"/>
      <c r="CU115" s="281"/>
      <c r="CV115" s="281"/>
      <c r="CW115" s="281"/>
      <c r="CX115" s="111" t="s">
        <v>48</v>
      </c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 t="s">
        <v>48</v>
      </c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281">
        <f>EF113</f>
        <v>33735807.61</v>
      </c>
      <c r="EG115" s="281"/>
      <c r="EH115" s="281"/>
      <c r="EI115" s="281"/>
      <c r="EJ115" s="281"/>
      <c r="EK115" s="281"/>
      <c r="EL115" s="281"/>
      <c r="EM115" s="281"/>
      <c r="EN115" s="281"/>
      <c r="EO115" s="281"/>
      <c r="EP115" s="281"/>
      <c r="EQ115" s="281"/>
      <c r="ER115" s="281"/>
      <c r="ES115" s="281"/>
      <c r="ET115" s="281"/>
      <c r="EU115" s="281">
        <f>EU113</f>
        <v>77528821.39</v>
      </c>
      <c r="EV115" s="281"/>
      <c r="EW115" s="281"/>
      <c r="EX115" s="281"/>
      <c r="EY115" s="281"/>
      <c r="EZ115" s="281"/>
      <c r="FA115" s="281"/>
      <c r="FB115" s="281"/>
      <c r="FC115" s="281"/>
      <c r="FD115" s="281"/>
      <c r="FE115" s="281"/>
      <c r="FF115" s="281"/>
      <c r="FG115" s="281"/>
      <c r="FH115" s="281"/>
      <c r="FI115" s="281"/>
      <c r="FJ115" s="281"/>
      <c r="FK115" s="282"/>
    </row>
    <row r="116" spans="1:167" ht="12.75" customHeight="1">
      <c r="A116" s="303" t="s">
        <v>27</v>
      </c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  <c r="AD116" s="304"/>
      <c r="AE116" s="304"/>
      <c r="AF116" s="304"/>
      <c r="AG116" s="304"/>
      <c r="AH116" s="304"/>
      <c r="AI116" s="304"/>
      <c r="AJ116" s="304"/>
      <c r="AK116" s="304"/>
      <c r="AL116" s="304"/>
      <c r="AM116" s="304"/>
      <c r="AN116" s="304"/>
      <c r="AO116" s="304"/>
      <c r="AP116" s="49"/>
      <c r="AQ116" s="318"/>
      <c r="AR116" s="319"/>
      <c r="AS116" s="319"/>
      <c r="AT116" s="319"/>
      <c r="AU116" s="319"/>
      <c r="AV116" s="318"/>
      <c r="AW116" s="319"/>
      <c r="AX116" s="319"/>
      <c r="AY116" s="319"/>
      <c r="AZ116" s="319"/>
      <c r="BA116" s="319"/>
      <c r="BB116" s="319"/>
      <c r="BC116" s="319"/>
      <c r="BD116" s="319"/>
      <c r="BE116" s="319"/>
      <c r="BF116" s="319"/>
      <c r="BG116" s="319"/>
      <c r="BH116" s="319"/>
      <c r="BI116" s="319"/>
      <c r="BJ116" s="319"/>
      <c r="BK116" s="319"/>
      <c r="BL116" s="319"/>
      <c r="BM116" s="109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09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09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09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09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09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276"/>
    </row>
    <row r="117" spans="1:167" ht="4.5" customHeight="1">
      <c r="A117" s="362" t="s">
        <v>48</v>
      </c>
      <c r="B117" s="363"/>
      <c r="C117" s="363"/>
      <c r="D117" s="363"/>
      <c r="E117" s="363"/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3"/>
      <c r="AJ117" s="363"/>
      <c r="AK117" s="363"/>
      <c r="AL117" s="363"/>
      <c r="AM117" s="363"/>
      <c r="AN117" s="363"/>
      <c r="AO117" s="364"/>
      <c r="AP117" s="55"/>
      <c r="AQ117" s="307" t="s">
        <v>25</v>
      </c>
      <c r="AR117" s="343"/>
      <c r="AS117" s="343"/>
      <c r="AT117" s="343"/>
      <c r="AU117" s="344"/>
      <c r="AV117" s="307" t="s">
        <v>48</v>
      </c>
      <c r="AW117" s="308"/>
      <c r="AX117" s="308"/>
      <c r="AY117" s="308"/>
      <c r="AZ117" s="308"/>
      <c r="BA117" s="308"/>
      <c r="BB117" s="308"/>
      <c r="BC117" s="308"/>
      <c r="BD117" s="308"/>
      <c r="BE117" s="308"/>
      <c r="BF117" s="308"/>
      <c r="BG117" s="308"/>
      <c r="BH117" s="308"/>
      <c r="BI117" s="308"/>
      <c r="BJ117" s="308"/>
      <c r="BK117" s="308"/>
      <c r="BL117" s="309"/>
      <c r="BM117" s="278" t="s">
        <v>48</v>
      </c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80"/>
      <c r="CG117" s="278" t="s">
        <v>48</v>
      </c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80"/>
      <c r="CX117" s="278" t="s">
        <v>48</v>
      </c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  <c r="DK117" s="279"/>
      <c r="DL117" s="279"/>
      <c r="DM117" s="279"/>
      <c r="DN117" s="280"/>
      <c r="DO117" s="278" t="s">
        <v>48</v>
      </c>
      <c r="DP117" s="279"/>
      <c r="DQ117" s="279"/>
      <c r="DR117" s="279"/>
      <c r="DS117" s="279"/>
      <c r="DT117" s="279"/>
      <c r="DU117" s="279"/>
      <c r="DV117" s="279"/>
      <c r="DW117" s="279"/>
      <c r="DX117" s="279"/>
      <c r="DY117" s="279"/>
      <c r="DZ117" s="279"/>
      <c r="EA117" s="279"/>
      <c r="EB117" s="279"/>
      <c r="EC117" s="279"/>
      <c r="ED117" s="279"/>
      <c r="EE117" s="280"/>
      <c r="EF117" s="278" t="s">
        <v>48</v>
      </c>
      <c r="EG117" s="279"/>
      <c r="EH117" s="279"/>
      <c r="EI117" s="279"/>
      <c r="EJ117" s="279"/>
      <c r="EK117" s="279"/>
      <c r="EL117" s="279"/>
      <c r="EM117" s="279"/>
      <c r="EN117" s="279"/>
      <c r="EO117" s="279"/>
      <c r="EP117" s="279"/>
      <c r="EQ117" s="279"/>
      <c r="ER117" s="279"/>
      <c r="ES117" s="279"/>
      <c r="ET117" s="280"/>
      <c r="EU117" s="278" t="s">
        <v>48</v>
      </c>
      <c r="EV117" s="279"/>
      <c r="EW117" s="279"/>
      <c r="EX117" s="279"/>
      <c r="EY117" s="279"/>
      <c r="EZ117" s="279"/>
      <c r="FA117" s="279"/>
      <c r="FB117" s="279"/>
      <c r="FC117" s="279"/>
      <c r="FD117" s="279"/>
      <c r="FE117" s="279"/>
      <c r="FF117" s="279"/>
      <c r="FG117" s="279"/>
      <c r="FH117" s="279"/>
      <c r="FI117" s="279"/>
      <c r="FJ117" s="279"/>
      <c r="FK117" s="285"/>
    </row>
    <row r="118" spans="1:167" ht="4.5" customHeight="1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  <c r="U118" s="345"/>
      <c r="V118" s="345"/>
      <c r="W118" s="345"/>
      <c r="X118" s="345"/>
      <c r="Y118" s="345"/>
      <c r="Z118" s="345"/>
      <c r="AA118" s="345"/>
      <c r="AB118" s="345"/>
      <c r="AC118" s="345"/>
      <c r="AD118" s="345"/>
      <c r="AE118" s="345"/>
      <c r="AF118" s="345"/>
      <c r="AG118" s="345"/>
      <c r="AH118" s="345"/>
      <c r="AI118" s="345"/>
      <c r="AJ118" s="345"/>
      <c r="AK118" s="345"/>
      <c r="AL118" s="345"/>
      <c r="AM118" s="345"/>
      <c r="AN118" s="345"/>
      <c r="AO118" s="299"/>
      <c r="AP118" s="152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287"/>
      <c r="BG118" s="288"/>
      <c r="BH118" s="288"/>
      <c r="BI118" s="288"/>
      <c r="BJ118" s="288"/>
      <c r="BK118" s="288"/>
      <c r="BL118" s="289"/>
      <c r="BM118" s="277"/>
      <c r="BN118" s="277"/>
      <c r="BO118" s="277"/>
      <c r="BP118" s="277"/>
      <c r="BQ118" s="277"/>
      <c r="BR118" s="277"/>
      <c r="BS118" s="277"/>
      <c r="BT118" s="277"/>
      <c r="BU118" s="277"/>
      <c r="BV118" s="277"/>
      <c r="BW118" s="277"/>
      <c r="BX118" s="277"/>
      <c r="BY118" s="277"/>
      <c r="BZ118" s="277"/>
      <c r="CA118" s="277"/>
      <c r="CB118" s="277"/>
      <c r="CC118" s="277"/>
      <c r="CD118" s="277"/>
      <c r="CE118" s="277"/>
      <c r="CF118" s="277"/>
      <c r="CG118" s="277"/>
      <c r="CH118" s="277"/>
      <c r="CI118" s="277"/>
      <c r="CJ118" s="277"/>
      <c r="CK118" s="277"/>
      <c r="CL118" s="277"/>
      <c r="CM118" s="277"/>
      <c r="CN118" s="277"/>
      <c r="CO118" s="277"/>
      <c r="CP118" s="277"/>
      <c r="CQ118" s="277"/>
      <c r="CR118" s="277"/>
      <c r="CS118" s="277"/>
      <c r="CT118" s="277"/>
      <c r="CU118" s="277"/>
      <c r="CV118" s="277"/>
      <c r="CW118" s="277"/>
      <c r="CX118" s="277"/>
      <c r="CY118" s="277"/>
      <c r="CZ118" s="277"/>
      <c r="DA118" s="277"/>
      <c r="DB118" s="277"/>
      <c r="DC118" s="277"/>
      <c r="DD118" s="277"/>
      <c r="DE118" s="277"/>
      <c r="DF118" s="277"/>
      <c r="DG118" s="277"/>
      <c r="DH118" s="277"/>
      <c r="DI118" s="277"/>
      <c r="DJ118" s="277"/>
      <c r="DK118" s="277"/>
      <c r="DL118" s="277"/>
      <c r="DM118" s="277"/>
      <c r="DN118" s="277"/>
      <c r="DO118" s="277"/>
      <c r="DP118" s="277"/>
      <c r="DQ118" s="277"/>
      <c r="DR118" s="277"/>
      <c r="DS118" s="277"/>
      <c r="DT118" s="277"/>
      <c r="DU118" s="277"/>
      <c r="DV118" s="277"/>
      <c r="DW118" s="277"/>
      <c r="DX118" s="277"/>
      <c r="DY118" s="277"/>
      <c r="DZ118" s="277"/>
      <c r="EA118" s="277"/>
      <c r="EB118" s="277"/>
      <c r="EC118" s="277"/>
      <c r="ED118" s="277"/>
      <c r="EE118" s="277"/>
      <c r="EF118" s="277"/>
      <c r="EG118" s="277"/>
      <c r="EH118" s="277"/>
      <c r="EI118" s="277"/>
      <c r="EJ118" s="277"/>
      <c r="EK118" s="277"/>
      <c r="EL118" s="277"/>
      <c r="EM118" s="277"/>
      <c r="EN118" s="277"/>
      <c r="EO118" s="277"/>
      <c r="EP118" s="277"/>
      <c r="EQ118" s="277"/>
      <c r="ER118" s="277"/>
      <c r="ES118" s="277"/>
      <c r="ET118" s="277"/>
      <c r="EU118" s="277"/>
      <c r="EV118" s="277"/>
      <c r="EW118" s="277"/>
      <c r="EX118" s="277"/>
      <c r="EY118" s="277"/>
      <c r="EZ118" s="277"/>
      <c r="FA118" s="277"/>
      <c r="FB118" s="277"/>
      <c r="FC118" s="277"/>
      <c r="FD118" s="277"/>
      <c r="FE118" s="277"/>
      <c r="FF118" s="277"/>
      <c r="FG118" s="277"/>
      <c r="FH118" s="277"/>
      <c r="FI118" s="277"/>
      <c r="FJ118" s="277"/>
      <c r="FK118" s="284"/>
    </row>
    <row r="119" spans="1:167" ht="4.5" customHeight="1">
      <c r="A119" s="301" t="s">
        <v>48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302"/>
      <c r="AM119" s="302"/>
      <c r="AN119" s="302"/>
      <c r="AO119" s="302"/>
      <c r="AP119" s="54"/>
      <c r="AQ119" s="287" t="s">
        <v>48</v>
      </c>
      <c r="AR119" s="288"/>
      <c r="AS119" s="288"/>
      <c r="AT119" s="288"/>
      <c r="AU119" s="289"/>
      <c r="AV119" s="153" t="s">
        <v>48</v>
      </c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283" t="s">
        <v>48</v>
      </c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 t="s">
        <v>48</v>
      </c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 t="s">
        <v>48</v>
      </c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 t="s">
        <v>48</v>
      </c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 t="s">
        <v>48</v>
      </c>
      <c r="EG119" s="283"/>
      <c r="EH119" s="283"/>
      <c r="EI119" s="283"/>
      <c r="EJ119" s="283"/>
      <c r="EK119" s="283"/>
      <c r="EL119" s="283"/>
      <c r="EM119" s="283"/>
      <c r="EN119" s="283"/>
      <c r="EO119" s="283"/>
      <c r="EP119" s="283"/>
      <c r="EQ119" s="283"/>
      <c r="ER119" s="283"/>
      <c r="ES119" s="283"/>
      <c r="ET119" s="283"/>
      <c r="EU119" s="283" t="s">
        <v>48</v>
      </c>
      <c r="EV119" s="283"/>
      <c r="EW119" s="283"/>
      <c r="EX119" s="283"/>
      <c r="EY119" s="283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6"/>
    </row>
    <row r="120" spans="1:167" ht="4.5" customHeight="1">
      <c r="A120" s="301" t="s">
        <v>48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302"/>
      <c r="AL120" s="302"/>
      <c r="AM120" s="302"/>
      <c r="AN120" s="302"/>
      <c r="AO120" s="302"/>
      <c r="AP120" s="54"/>
      <c r="AQ120" s="287" t="s">
        <v>48</v>
      </c>
      <c r="AR120" s="288"/>
      <c r="AS120" s="288"/>
      <c r="AT120" s="288"/>
      <c r="AU120" s="289"/>
      <c r="AV120" s="153" t="s">
        <v>48</v>
      </c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283" t="s">
        <v>48</v>
      </c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 t="s">
        <v>48</v>
      </c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 t="s">
        <v>48</v>
      </c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 t="s">
        <v>48</v>
      </c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 t="s">
        <v>48</v>
      </c>
      <c r="EG120" s="283"/>
      <c r="EH120" s="283"/>
      <c r="EI120" s="283"/>
      <c r="EJ120" s="283"/>
      <c r="EK120" s="283"/>
      <c r="EL120" s="283"/>
      <c r="EM120" s="283"/>
      <c r="EN120" s="283"/>
      <c r="EO120" s="283"/>
      <c r="EP120" s="283"/>
      <c r="EQ120" s="283"/>
      <c r="ER120" s="283"/>
      <c r="ES120" s="283"/>
      <c r="ET120" s="283"/>
      <c r="EU120" s="283" t="s">
        <v>48</v>
      </c>
      <c r="EV120" s="283"/>
      <c r="EW120" s="283"/>
      <c r="EX120" s="283"/>
      <c r="EY120" s="283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6"/>
    </row>
    <row r="121" spans="1:167" ht="4.5" customHeight="1">
      <c r="A121" s="301" t="s">
        <v>48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54"/>
      <c r="AQ121" s="287" t="s">
        <v>48</v>
      </c>
      <c r="AR121" s="288"/>
      <c r="AS121" s="288"/>
      <c r="AT121" s="288"/>
      <c r="AU121" s="289"/>
      <c r="AV121" s="153" t="s">
        <v>48</v>
      </c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283" t="s">
        <v>48</v>
      </c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 t="s">
        <v>48</v>
      </c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 t="s">
        <v>48</v>
      </c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 t="s">
        <v>48</v>
      </c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 t="s">
        <v>48</v>
      </c>
      <c r="EG121" s="283"/>
      <c r="EH121" s="283"/>
      <c r="EI121" s="283"/>
      <c r="EJ121" s="283"/>
      <c r="EK121" s="283"/>
      <c r="EL121" s="283"/>
      <c r="EM121" s="283"/>
      <c r="EN121" s="283"/>
      <c r="EO121" s="283"/>
      <c r="EP121" s="283"/>
      <c r="EQ121" s="283"/>
      <c r="ER121" s="283"/>
      <c r="ES121" s="283"/>
      <c r="ET121" s="283"/>
      <c r="EU121" s="283" t="s">
        <v>48</v>
      </c>
      <c r="EV121" s="283"/>
      <c r="EW121" s="283"/>
      <c r="EX121" s="283"/>
      <c r="EY121" s="283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6"/>
    </row>
    <row r="122" spans="1:167" ht="16.5" customHeight="1">
      <c r="A122" s="299" t="s">
        <v>157</v>
      </c>
      <c r="B122" s="300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  <c r="AA122" s="300"/>
      <c r="AB122" s="300"/>
      <c r="AC122" s="300"/>
      <c r="AD122" s="300"/>
      <c r="AE122" s="300"/>
      <c r="AF122" s="300"/>
      <c r="AG122" s="300"/>
      <c r="AH122" s="300"/>
      <c r="AI122" s="300"/>
      <c r="AJ122" s="300"/>
      <c r="AK122" s="300"/>
      <c r="AL122" s="300"/>
      <c r="AM122" s="300"/>
      <c r="AN122" s="300"/>
      <c r="AO122" s="300"/>
      <c r="AP122" s="54" t="s">
        <v>28</v>
      </c>
      <c r="AQ122" s="287" t="s">
        <v>28</v>
      </c>
      <c r="AR122" s="288"/>
      <c r="AS122" s="288"/>
      <c r="AT122" s="288"/>
      <c r="AU122" s="289"/>
      <c r="AV122" s="153" t="s">
        <v>33</v>
      </c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287"/>
      <c r="BG122" s="288"/>
      <c r="BH122" s="288"/>
      <c r="BI122" s="288"/>
      <c r="BJ122" s="288"/>
      <c r="BK122" s="288"/>
      <c r="BL122" s="289"/>
      <c r="BM122" s="283" t="s">
        <v>48</v>
      </c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 t="s">
        <v>48</v>
      </c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 t="s">
        <v>48</v>
      </c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 t="s">
        <v>48</v>
      </c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 t="s">
        <v>48</v>
      </c>
      <c r="EG122" s="283"/>
      <c r="EH122" s="283"/>
      <c r="EI122" s="283"/>
      <c r="EJ122" s="283"/>
      <c r="EK122" s="283"/>
      <c r="EL122" s="283"/>
      <c r="EM122" s="283"/>
      <c r="EN122" s="283"/>
      <c r="EO122" s="283"/>
      <c r="EP122" s="283"/>
      <c r="EQ122" s="283"/>
      <c r="ER122" s="283"/>
      <c r="ES122" s="283"/>
      <c r="ET122" s="283"/>
      <c r="EU122" s="283" t="s">
        <v>48</v>
      </c>
      <c r="EV122" s="283"/>
      <c r="EW122" s="283"/>
      <c r="EX122" s="283"/>
      <c r="EY122" s="283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6"/>
    </row>
    <row r="123" spans="1:167" ht="12.75" customHeight="1">
      <c r="A123" s="301" t="s">
        <v>27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2"/>
      <c r="R123" s="302"/>
      <c r="S123" s="302"/>
      <c r="T123" s="302"/>
      <c r="U123" s="302"/>
      <c r="V123" s="302"/>
      <c r="W123" s="302"/>
      <c r="X123" s="302"/>
      <c r="Y123" s="302"/>
      <c r="Z123" s="302"/>
      <c r="AA123" s="302"/>
      <c r="AB123" s="302"/>
      <c r="AC123" s="302"/>
      <c r="AD123" s="302"/>
      <c r="AE123" s="302"/>
      <c r="AF123" s="302"/>
      <c r="AG123" s="302"/>
      <c r="AH123" s="302"/>
      <c r="AI123" s="302"/>
      <c r="AJ123" s="302"/>
      <c r="AK123" s="302"/>
      <c r="AL123" s="302"/>
      <c r="AM123" s="302"/>
      <c r="AN123" s="302"/>
      <c r="AO123" s="302"/>
      <c r="AP123" s="54"/>
      <c r="AQ123" s="287"/>
      <c r="AR123" s="288"/>
      <c r="AS123" s="288"/>
      <c r="AT123" s="288"/>
      <c r="AU123" s="289"/>
      <c r="AV123" s="153" t="s">
        <v>48</v>
      </c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283" t="s">
        <v>48</v>
      </c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 t="s">
        <v>48</v>
      </c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 t="s">
        <v>48</v>
      </c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 t="s">
        <v>48</v>
      </c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 t="s">
        <v>48</v>
      </c>
      <c r="EG123" s="283"/>
      <c r="EH123" s="283"/>
      <c r="EI123" s="283"/>
      <c r="EJ123" s="283"/>
      <c r="EK123" s="283"/>
      <c r="EL123" s="283"/>
      <c r="EM123" s="283"/>
      <c r="EN123" s="283"/>
      <c r="EO123" s="283"/>
      <c r="EP123" s="283"/>
      <c r="EQ123" s="283"/>
      <c r="ER123" s="283"/>
      <c r="ES123" s="283"/>
      <c r="ET123" s="283"/>
      <c r="EU123" s="283" t="s">
        <v>48</v>
      </c>
      <c r="EV123" s="283"/>
      <c r="EW123" s="283"/>
      <c r="EX123" s="283"/>
      <c r="EY123" s="283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6"/>
    </row>
    <row r="124" spans="1:167" ht="15" customHeight="1">
      <c r="A124" s="330" t="s">
        <v>32</v>
      </c>
      <c r="B124" s="331"/>
      <c r="C124" s="331"/>
      <c r="D124" s="331"/>
      <c r="E124" s="331"/>
      <c r="F124" s="331"/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1"/>
      <c r="R124" s="331"/>
      <c r="S124" s="331"/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54" t="s">
        <v>29</v>
      </c>
      <c r="AQ124" s="287" t="s">
        <v>29</v>
      </c>
      <c r="AR124" s="288"/>
      <c r="AS124" s="288"/>
      <c r="AT124" s="288"/>
      <c r="AU124" s="289"/>
      <c r="AV124" s="153" t="s">
        <v>158</v>
      </c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287"/>
      <c r="BG124" s="288"/>
      <c r="BH124" s="288"/>
      <c r="BI124" s="288"/>
      <c r="BJ124" s="288"/>
      <c r="BK124" s="288"/>
      <c r="BL124" s="289"/>
      <c r="BM124" s="290">
        <f>BM125+BM126</f>
        <v>111264629</v>
      </c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  <c r="BZ124" s="290"/>
      <c r="CA124" s="290"/>
      <c r="CB124" s="290"/>
      <c r="CC124" s="290"/>
      <c r="CD124" s="290"/>
      <c r="CE124" s="290"/>
      <c r="CF124" s="290"/>
      <c r="CG124" s="277" t="s">
        <v>33</v>
      </c>
      <c r="CH124" s="277"/>
      <c r="CI124" s="277"/>
      <c r="CJ124" s="277"/>
      <c r="CK124" s="277"/>
      <c r="CL124" s="277"/>
      <c r="CM124" s="277"/>
      <c r="CN124" s="277"/>
      <c r="CO124" s="277"/>
      <c r="CP124" s="277"/>
      <c r="CQ124" s="277"/>
      <c r="CR124" s="277"/>
      <c r="CS124" s="277"/>
      <c r="CT124" s="277"/>
      <c r="CU124" s="277"/>
      <c r="CV124" s="277"/>
      <c r="CW124" s="277"/>
      <c r="CX124" s="277" t="s">
        <v>48</v>
      </c>
      <c r="CY124" s="277"/>
      <c r="CZ124" s="277"/>
      <c r="DA124" s="277"/>
      <c r="DB124" s="277"/>
      <c r="DC124" s="277"/>
      <c r="DD124" s="277"/>
      <c r="DE124" s="277"/>
      <c r="DF124" s="277"/>
      <c r="DG124" s="277"/>
      <c r="DH124" s="277"/>
      <c r="DI124" s="277"/>
      <c r="DJ124" s="277"/>
      <c r="DK124" s="277"/>
      <c r="DL124" s="277"/>
      <c r="DM124" s="277"/>
      <c r="DN124" s="277"/>
      <c r="DO124" s="277" t="s">
        <v>48</v>
      </c>
      <c r="DP124" s="277"/>
      <c r="DQ124" s="277"/>
      <c r="DR124" s="277"/>
      <c r="DS124" s="277"/>
      <c r="DT124" s="277"/>
      <c r="DU124" s="277"/>
      <c r="DV124" s="277"/>
      <c r="DW124" s="277"/>
      <c r="DX124" s="277"/>
      <c r="DY124" s="277"/>
      <c r="DZ124" s="277"/>
      <c r="EA124" s="277"/>
      <c r="EB124" s="277"/>
      <c r="EC124" s="277"/>
      <c r="ED124" s="277"/>
      <c r="EE124" s="277"/>
      <c r="EF124" s="290">
        <f>EF125+EF126</f>
        <v>33735807.61</v>
      </c>
      <c r="EG124" s="290"/>
      <c r="EH124" s="290"/>
      <c r="EI124" s="290"/>
      <c r="EJ124" s="290"/>
      <c r="EK124" s="290"/>
      <c r="EL124" s="290"/>
      <c r="EM124" s="290"/>
      <c r="EN124" s="290"/>
      <c r="EO124" s="290"/>
      <c r="EP124" s="290"/>
      <c r="EQ124" s="290"/>
      <c r="ER124" s="290"/>
      <c r="ES124" s="290"/>
      <c r="ET124" s="290"/>
      <c r="EU124" s="277" t="s">
        <v>48</v>
      </c>
      <c r="EV124" s="277"/>
      <c r="EW124" s="277"/>
      <c r="EX124" s="277"/>
      <c r="EY124" s="277"/>
      <c r="EZ124" s="277"/>
      <c r="FA124" s="277"/>
      <c r="FB124" s="277"/>
      <c r="FC124" s="277"/>
      <c r="FD124" s="277"/>
      <c r="FE124" s="277"/>
      <c r="FF124" s="277"/>
      <c r="FG124" s="277"/>
      <c r="FH124" s="277"/>
      <c r="FI124" s="277"/>
      <c r="FJ124" s="277"/>
      <c r="FK124" s="284"/>
    </row>
    <row r="125" spans="1:167" ht="16.5" customHeight="1">
      <c r="A125" s="299" t="s">
        <v>88</v>
      </c>
      <c r="B125" s="300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300"/>
      <c r="T125" s="300"/>
      <c r="U125" s="300"/>
      <c r="V125" s="300"/>
      <c r="W125" s="300"/>
      <c r="X125" s="300"/>
      <c r="Y125" s="300"/>
      <c r="Z125" s="300"/>
      <c r="AA125" s="300"/>
      <c r="AB125" s="300"/>
      <c r="AC125" s="300"/>
      <c r="AD125" s="300"/>
      <c r="AE125" s="300"/>
      <c r="AF125" s="300"/>
      <c r="AG125" s="300"/>
      <c r="AH125" s="300"/>
      <c r="AI125" s="300"/>
      <c r="AJ125" s="300"/>
      <c r="AK125" s="300"/>
      <c r="AL125" s="300"/>
      <c r="AM125" s="300"/>
      <c r="AN125" s="300"/>
      <c r="AO125" s="300"/>
      <c r="AP125" s="45" t="s">
        <v>34</v>
      </c>
      <c r="AQ125" s="287" t="s">
        <v>34</v>
      </c>
      <c r="AR125" s="288"/>
      <c r="AS125" s="288"/>
      <c r="AT125" s="288"/>
      <c r="AU125" s="289"/>
      <c r="AV125" s="153" t="s">
        <v>159</v>
      </c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287"/>
      <c r="BG125" s="288"/>
      <c r="BH125" s="288"/>
      <c r="BI125" s="288"/>
      <c r="BJ125" s="288"/>
      <c r="BK125" s="288"/>
      <c r="BL125" s="289"/>
      <c r="BM125" s="290">
        <f>-BL19</f>
        <v>-264577700</v>
      </c>
      <c r="BN125" s="290"/>
      <c r="BO125" s="290"/>
      <c r="BP125" s="290"/>
      <c r="BQ125" s="290"/>
      <c r="BR125" s="290"/>
      <c r="BS125" s="290"/>
      <c r="BT125" s="290"/>
      <c r="BU125" s="290"/>
      <c r="BV125" s="290"/>
      <c r="BW125" s="290"/>
      <c r="BX125" s="290"/>
      <c r="BY125" s="290"/>
      <c r="BZ125" s="290"/>
      <c r="CA125" s="290"/>
      <c r="CB125" s="290"/>
      <c r="CC125" s="290"/>
      <c r="CD125" s="290"/>
      <c r="CE125" s="290"/>
      <c r="CF125" s="290"/>
      <c r="CG125" s="277" t="s">
        <v>33</v>
      </c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 t="s">
        <v>48</v>
      </c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 t="s">
        <v>48</v>
      </c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277"/>
      <c r="EA125" s="277"/>
      <c r="EB125" s="277"/>
      <c r="EC125" s="277"/>
      <c r="ED125" s="277"/>
      <c r="EE125" s="277"/>
      <c r="EF125" s="290">
        <f>-EF19</f>
        <v>-85422560.45</v>
      </c>
      <c r="EG125" s="290"/>
      <c r="EH125" s="290"/>
      <c r="EI125" s="290"/>
      <c r="EJ125" s="290"/>
      <c r="EK125" s="290"/>
      <c r="EL125" s="290"/>
      <c r="EM125" s="290"/>
      <c r="EN125" s="290"/>
      <c r="EO125" s="290"/>
      <c r="EP125" s="290"/>
      <c r="EQ125" s="290"/>
      <c r="ER125" s="290"/>
      <c r="ES125" s="290"/>
      <c r="ET125" s="290"/>
      <c r="EU125" s="277" t="s">
        <v>33</v>
      </c>
      <c r="EV125" s="277"/>
      <c r="EW125" s="277"/>
      <c r="EX125" s="277"/>
      <c r="EY125" s="277"/>
      <c r="EZ125" s="277"/>
      <c r="FA125" s="277"/>
      <c r="FB125" s="277"/>
      <c r="FC125" s="277"/>
      <c r="FD125" s="277"/>
      <c r="FE125" s="277"/>
      <c r="FF125" s="277"/>
      <c r="FG125" s="277"/>
      <c r="FH125" s="277"/>
      <c r="FI125" s="277"/>
      <c r="FJ125" s="277"/>
      <c r="FK125" s="284"/>
    </row>
    <row r="126" spans="1:167" ht="18.75" customHeight="1">
      <c r="A126" s="299" t="s">
        <v>89</v>
      </c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V126" s="300"/>
      <c r="W126" s="300"/>
      <c r="X126" s="300"/>
      <c r="Y126" s="300"/>
      <c r="Z126" s="300"/>
      <c r="AA126" s="300"/>
      <c r="AB126" s="300"/>
      <c r="AC126" s="300"/>
      <c r="AD126" s="300"/>
      <c r="AE126" s="300"/>
      <c r="AF126" s="300"/>
      <c r="AG126" s="300"/>
      <c r="AH126" s="300"/>
      <c r="AI126" s="300"/>
      <c r="AJ126" s="300"/>
      <c r="AK126" s="300"/>
      <c r="AL126" s="300"/>
      <c r="AM126" s="300"/>
      <c r="AN126" s="300"/>
      <c r="AO126" s="300"/>
      <c r="AP126" s="45" t="s">
        <v>35</v>
      </c>
      <c r="AQ126" s="287" t="s">
        <v>35</v>
      </c>
      <c r="AR126" s="288"/>
      <c r="AS126" s="288"/>
      <c r="AT126" s="288"/>
      <c r="AU126" s="289"/>
      <c r="AV126" s="153" t="s">
        <v>160</v>
      </c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287"/>
      <c r="BG126" s="288"/>
      <c r="BH126" s="288"/>
      <c r="BI126" s="288"/>
      <c r="BJ126" s="288"/>
      <c r="BK126" s="288"/>
      <c r="BL126" s="289"/>
      <c r="BM126" s="290">
        <f>BD48</f>
        <v>375842329</v>
      </c>
      <c r="BN126" s="290"/>
      <c r="BO126" s="290"/>
      <c r="BP126" s="290"/>
      <c r="BQ126" s="290"/>
      <c r="BR126" s="290"/>
      <c r="BS126" s="290"/>
      <c r="BT126" s="290"/>
      <c r="BU126" s="290"/>
      <c r="BV126" s="290"/>
      <c r="BW126" s="290"/>
      <c r="BX126" s="290"/>
      <c r="BY126" s="290"/>
      <c r="BZ126" s="290"/>
      <c r="CA126" s="290"/>
      <c r="CB126" s="290"/>
      <c r="CC126" s="290"/>
      <c r="CD126" s="290"/>
      <c r="CE126" s="290"/>
      <c r="CF126" s="290"/>
      <c r="CG126" s="277" t="s">
        <v>33</v>
      </c>
      <c r="CH126" s="277"/>
      <c r="CI126" s="277"/>
      <c r="CJ126" s="277"/>
      <c r="CK126" s="277"/>
      <c r="CL126" s="277"/>
      <c r="CM126" s="277"/>
      <c r="CN126" s="277"/>
      <c r="CO126" s="277"/>
      <c r="CP126" s="277"/>
      <c r="CQ126" s="277"/>
      <c r="CR126" s="277"/>
      <c r="CS126" s="277"/>
      <c r="CT126" s="277"/>
      <c r="CU126" s="277"/>
      <c r="CV126" s="277"/>
      <c r="CW126" s="277"/>
      <c r="CX126" s="277" t="s">
        <v>48</v>
      </c>
      <c r="CY126" s="277"/>
      <c r="CZ126" s="277"/>
      <c r="DA126" s="277"/>
      <c r="DB126" s="277"/>
      <c r="DC126" s="277"/>
      <c r="DD126" s="277"/>
      <c r="DE126" s="277"/>
      <c r="DF126" s="277"/>
      <c r="DG126" s="277"/>
      <c r="DH126" s="277"/>
      <c r="DI126" s="277"/>
      <c r="DJ126" s="277"/>
      <c r="DK126" s="277"/>
      <c r="DL126" s="277"/>
      <c r="DM126" s="277"/>
      <c r="DN126" s="277"/>
      <c r="DO126" s="277" t="s">
        <v>48</v>
      </c>
      <c r="DP126" s="277"/>
      <c r="DQ126" s="277"/>
      <c r="DR126" s="277"/>
      <c r="DS126" s="277"/>
      <c r="DT126" s="277"/>
      <c r="DU126" s="277"/>
      <c r="DV126" s="277"/>
      <c r="DW126" s="277"/>
      <c r="DX126" s="277"/>
      <c r="DY126" s="277"/>
      <c r="DZ126" s="277"/>
      <c r="EA126" s="277"/>
      <c r="EB126" s="277"/>
      <c r="EC126" s="277"/>
      <c r="ED126" s="277"/>
      <c r="EE126" s="277"/>
      <c r="EF126" s="290">
        <f>DY48</f>
        <v>119158368.06</v>
      </c>
      <c r="EG126" s="290"/>
      <c r="EH126" s="290"/>
      <c r="EI126" s="290"/>
      <c r="EJ126" s="290"/>
      <c r="EK126" s="290"/>
      <c r="EL126" s="290"/>
      <c r="EM126" s="290"/>
      <c r="EN126" s="290"/>
      <c r="EO126" s="290"/>
      <c r="EP126" s="290"/>
      <c r="EQ126" s="290"/>
      <c r="ER126" s="290"/>
      <c r="ES126" s="290"/>
      <c r="ET126" s="290"/>
      <c r="EU126" s="277" t="s">
        <v>33</v>
      </c>
      <c r="EV126" s="277"/>
      <c r="EW126" s="277"/>
      <c r="EX126" s="277"/>
      <c r="EY126" s="277"/>
      <c r="EZ126" s="277"/>
      <c r="FA126" s="277"/>
      <c r="FB126" s="277"/>
      <c r="FC126" s="277"/>
      <c r="FD126" s="277"/>
      <c r="FE126" s="277"/>
      <c r="FF126" s="277"/>
      <c r="FG126" s="277"/>
      <c r="FH126" s="277"/>
      <c r="FI126" s="277"/>
      <c r="FJ126" s="277"/>
      <c r="FK126" s="284"/>
    </row>
    <row r="127" spans="1:167" ht="25.5" customHeight="1">
      <c r="A127" s="332" t="s">
        <v>36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45" t="s">
        <v>30</v>
      </c>
      <c r="AQ127" s="287" t="s">
        <v>30</v>
      </c>
      <c r="AR127" s="288"/>
      <c r="AS127" s="288"/>
      <c r="AT127" s="288"/>
      <c r="AU127" s="289"/>
      <c r="AV127" s="277" t="s">
        <v>33</v>
      </c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340"/>
      <c r="BG127" s="341"/>
      <c r="BH127" s="341"/>
      <c r="BI127" s="341"/>
      <c r="BJ127" s="341"/>
      <c r="BK127" s="341"/>
      <c r="BL127" s="342"/>
      <c r="BM127" s="277" t="s">
        <v>33</v>
      </c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7"/>
      <c r="CB127" s="277"/>
      <c r="CC127" s="277"/>
      <c r="CD127" s="277"/>
      <c r="CE127" s="277"/>
      <c r="CF127" s="277"/>
      <c r="CG127" s="290">
        <f>SUM(CG128)</f>
        <v>33735807.61</v>
      </c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77" t="s">
        <v>48</v>
      </c>
      <c r="CY127" s="277"/>
      <c r="CZ127" s="277"/>
      <c r="DA127" s="277"/>
      <c r="DB127" s="277"/>
      <c r="DC127" s="277"/>
      <c r="DD127" s="277"/>
      <c r="DE127" s="277"/>
      <c r="DF127" s="277"/>
      <c r="DG127" s="277"/>
      <c r="DH127" s="277"/>
      <c r="DI127" s="277"/>
      <c r="DJ127" s="277"/>
      <c r="DK127" s="277"/>
      <c r="DL127" s="277"/>
      <c r="DM127" s="277"/>
      <c r="DN127" s="277"/>
      <c r="DO127" s="277" t="s">
        <v>48</v>
      </c>
      <c r="DP127" s="277"/>
      <c r="DQ127" s="277"/>
      <c r="DR127" s="277"/>
      <c r="DS127" s="277"/>
      <c r="DT127" s="277"/>
      <c r="DU127" s="277"/>
      <c r="DV127" s="277"/>
      <c r="DW127" s="277"/>
      <c r="DX127" s="277"/>
      <c r="DY127" s="277"/>
      <c r="DZ127" s="277"/>
      <c r="EA127" s="277"/>
      <c r="EB127" s="277"/>
      <c r="EC127" s="277"/>
      <c r="ED127" s="277"/>
      <c r="EE127" s="277"/>
      <c r="EF127" s="290">
        <f>SUM(CG127)</f>
        <v>33735807.61</v>
      </c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77" t="s">
        <v>33</v>
      </c>
      <c r="EV127" s="277"/>
      <c r="EW127" s="277"/>
      <c r="EX127" s="277"/>
      <c r="EY127" s="277"/>
      <c r="EZ127" s="277"/>
      <c r="FA127" s="277"/>
      <c r="FB127" s="277"/>
      <c r="FC127" s="277"/>
      <c r="FD127" s="277"/>
      <c r="FE127" s="277"/>
      <c r="FF127" s="277"/>
      <c r="FG127" s="277"/>
      <c r="FH127" s="277"/>
      <c r="FI127" s="277"/>
      <c r="FJ127" s="277"/>
      <c r="FK127" s="284"/>
    </row>
    <row r="128" spans="1:167" ht="34.5" customHeight="1">
      <c r="A128" s="316" t="s">
        <v>90</v>
      </c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7"/>
      <c r="S128" s="317"/>
      <c r="T128" s="317"/>
      <c r="U128" s="317"/>
      <c r="V128" s="317"/>
      <c r="W128" s="317"/>
      <c r="X128" s="317"/>
      <c r="Y128" s="317"/>
      <c r="Z128" s="317"/>
      <c r="AA128" s="317"/>
      <c r="AB128" s="317"/>
      <c r="AC128" s="317"/>
      <c r="AD128" s="317"/>
      <c r="AE128" s="317"/>
      <c r="AF128" s="317"/>
      <c r="AG128" s="317"/>
      <c r="AH128" s="317"/>
      <c r="AI128" s="317"/>
      <c r="AJ128" s="317"/>
      <c r="AK128" s="317"/>
      <c r="AL128" s="317"/>
      <c r="AM128" s="317"/>
      <c r="AN128" s="317"/>
      <c r="AO128" s="317"/>
      <c r="AP128" s="45" t="s">
        <v>37</v>
      </c>
      <c r="AQ128" s="287" t="s">
        <v>37</v>
      </c>
      <c r="AR128" s="288"/>
      <c r="AS128" s="288"/>
      <c r="AT128" s="288"/>
      <c r="AU128" s="289"/>
      <c r="AV128" s="277" t="s">
        <v>33</v>
      </c>
      <c r="AW128" s="277"/>
      <c r="AX128" s="277"/>
      <c r="AY128" s="277"/>
      <c r="AZ128" s="277"/>
      <c r="BA128" s="277"/>
      <c r="BB128" s="277"/>
      <c r="BC128" s="277"/>
      <c r="BD128" s="277"/>
      <c r="BE128" s="277"/>
      <c r="BF128" s="340"/>
      <c r="BG128" s="341"/>
      <c r="BH128" s="341"/>
      <c r="BI128" s="341"/>
      <c r="BJ128" s="341"/>
      <c r="BK128" s="341"/>
      <c r="BL128" s="342"/>
      <c r="BM128" s="277" t="s">
        <v>33</v>
      </c>
      <c r="BN128" s="277"/>
      <c r="BO128" s="277"/>
      <c r="BP128" s="277"/>
      <c r="BQ128" s="277"/>
      <c r="BR128" s="277"/>
      <c r="BS128" s="277"/>
      <c r="BT128" s="277"/>
      <c r="BU128" s="277"/>
      <c r="BV128" s="277"/>
      <c r="BW128" s="277"/>
      <c r="BX128" s="277"/>
      <c r="BY128" s="277"/>
      <c r="BZ128" s="277"/>
      <c r="CA128" s="277"/>
      <c r="CB128" s="277"/>
      <c r="CC128" s="277"/>
      <c r="CD128" s="277"/>
      <c r="CE128" s="277"/>
      <c r="CF128" s="277"/>
      <c r="CG128" s="290">
        <f>SUM(CG129+CG130)</f>
        <v>33735807.61</v>
      </c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77" t="s">
        <v>33</v>
      </c>
      <c r="CY128" s="277"/>
      <c r="CZ128" s="277"/>
      <c r="DA128" s="277"/>
      <c r="DB128" s="277"/>
      <c r="DC128" s="277"/>
      <c r="DD128" s="277"/>
      <c r="DE128" s="277"/>
      <c r="DF128" s="277"/>
      <c r="DG128" s="277"/>
      <c r="DH128" s="277"/>
      <c r="DI128" s="277"/>
      <c r="DJ128" s="277"/>
      <c r="DK128" s="277"/>
      <c r="DL128" s="277"/>
      <c r="DM128" s="277"/>
      <c r="DN128" s="277"/>
      <c r="DO128" s="277" t="s">
        <v>48</v>
      </c>
      <c r="DP128" s="277"/>
      <c r="DQ128" s="277"/>
      <c r="DR128" s="277"/>
      <c r="DS128" s="277"/>
      <c r="DT128" s="277"/>
      <c r="DU128" s="277"/>
      <c r="DV128" s="277"/>
      <c r="DW128" s="277"/>
      <c r="DX128" s="277"/>
      <c r="DY128" s="277"/>
      <c r="DZ128" s="277"/>
      <c r="EA128" s="277"/>
      <c r="EB128" s="277"/>
      <c r="EC128" s="277"/>
      <c r="ED128" s="277"/>
      <c r="EE128" s="277"/>
      <c r="EF128" s="290">
        <f>SUM(CG128)</f>
        <v>33735807.61</v>
      </c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77" t="s">
        <v>33</v>
      </c>
      <c r="EV128" s="277"/>
      <c r="EW128" s="277"/>
      <c r="EX128" s="277"/>
      <c r="EY128" s="277"/>
      <c r="EZ128" s="277"/>
      <c r="FA128" s="277"/>
      <c r="FB128" s="277"/>
      <c r="FC128" s="277"/>
      <c r="FD128" s="277"/>
      <c r="FE128" s="277"/>
      <c r="FF128" s="277"/>
      <c r="FG128" s="277"/>
      <c r="FH128" s="277"/>
      <c r="FI128" s="277"/>
      <c r="FJ128" s="277"/>
      <c r="FK128" s="284"/>
    </row>
    <row r="129" spans="1:167" ht="33" customHeight="1">
      <c r="A129" s="316" t="s">
        <v>38</v>
      </c>
      <c r="B129" s="317"/>
      <c r="C129" s="317"/>
      <c r="D129" s="317"/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56" t="s">
        <v>39</v>
      </c>
      <c r="AQ129" s="321" t="s">
        <v>39</v>
      </c>
      <c r="AR129" s="322"/>
      <c r="AS129" s="322"/>
      <c r="AT129" s="322"/>
      <c r="AU129" s="323"/>
      <c r="AV129" s="291" t="s">
        <v>33</v>
      </c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310"/>
      <c r="BG129" s="311"/>
      <c r="BH129" s="311"/>
      <c r="BI129" s="311"/>
      <c r="BJ129" s="311"/>
      <c r="BK129" s="311"/>
      <c r="BL129" s="312"/>
      <c r="BM129" s="291" t="s">
        <v>33</v>
      </c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1"/>
      <c r="CF129" s="291"/>
      <c r="CG129" s="293">
        <f>SUM(-CG19)</f>
        <v>-85422560.45</v>
      </c>
      <c r="CH129" s="293"/>
      <c r="CI129" s="293"/>
      <c r="CJ129" s="293"/>
      <c r="CK129" s="293"/>
      <c r="CL129" s="293"/>
      <c r="CM129" s="293"/>
      <c r="CN129" s="293"/>
      <c r="CO129" s="293"/>
      <c r="CP129" s="293"/>
      <c r="CQ129" s="293"/>
      <c r="CR129" s="293"/>
      <c r="CS129" s="293"/>
      <c r="CT129" s="293"/>
      <c r="CU129" s="293"/>
      <c r="CV129" s="293"/>
      <c r="CW129" s="293"/>
      <c r="CX129" s="291" t="s">
        <v>48</v>
      </c>
      <c r="CY129" s="291"/>
      <c r="CZ129" s="291"/>
      <c r="DA129" s="291"/>
      <c r="DB129" s="291"/>
      <c r="DC129" s="291"/>
      <c r="DD129" s="291"/>
      <c r="DE129" s="291"/>
      <c r="DF129" s="291"/>
      <c r="DG129" s="291"/>
      <c r="DH129" s="291"/>
      <c r="DI129" s="291"/>
      <c r="DJ129" s="291"/>
      <c r="DK129" s="291"/>
      <c r="DL129" s="291"/>
      <c r="DM129" s="291"/>
      <c r="DN129" s="291"/>
      <c r="DO129" s="291" t="s">
        <v>33</v>
      </c>
      <c r="DP129" s="291"/>
      <c r="DQ129" s="291"/>
      <c r="DR129" s="291"/>
      <c r="DS129" s="291"/>
      <c r="DT129" s="291"/>
      <c r="DU129" s="291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3">
        <f>SUM(CG129)</f>
        <v>-85422560.45</v>
      </c>
      <c r="EG129" s="293"/>
      <c r="EH129" s="293"/>
      <c r="EI129" s="293"/>
      <c r="EJ129" s="293"/>
      <c r="EK129" s="293"/>
      <c r="EL129" s="293"/>
      <c r="EM129" s="293"/>
      <c r="EN129" s="293"/>
      <c r="EO129" s="293"/>
      <c r="EP129" s="293"/>
      <c r="EQ129" s="293"/>
      <c r="ER129" s="293"/>
      <c r="ES129" s="293"/>
      <c r="ET129" s="293"/>
      <c r="EU129" s="291" t="s">
        <v>33</v>
      </c>
      <c r="EV129" s="291"/>
      <c r="EW129" s="291"/>
      <c r="EX129" s="291"/>
      <c r="EY129" s="291"/>
      <c r="EZ129" s="291"/>
      <c r="FA129" s="291"/>
      <c r="FB129" s="291"/>
      <c r="FC129" s="291"/>
      <c r="FD129" s="291"/>
      <c r="FE129" s="291"/>
      <c r="FF129" s="291"/>
      <c r="FG129" s="291"/>
      <c r="FH129" s="291"/>
      <c r="FI129" s="291"/>
      <c r="FJ129" s="291"/>
      <c r="FK129" s="292"/>
    </row>
    <row r="130" spans="1:167" ht="24.75" customHeight="1">
      <c r="A130" s="332" t="s">
        <v>40</v>
      </c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3"/>
      <c r="AL130" s="333"/>
      <c r="AM130" s="333"/>
      <c r="AN130" s="333"/>
      <c r="AO130" s="333"/>
      <c r="AP130" s="56" t="s">
        <v>41</v>
      </c>
      <c r="AQ130" s="321" t="s">
        <v>41</v>
      </c>
      <c r="AR130" s="322"/>
      <c r="AS130" s="322"/>
      <c r="AT130" s="322"/>
      <c r="AU130" s="323"/>
      <c r="AV130" s="291" t="s">
        <v>33</v>
      </c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310"/>
      <c r="BG130" s="311"/>
      <c r="BH130" s="311"/>
      <c r="BI130" s="311"/>
      <c r="BJ130" s="311"/>
      <c r="BK130" s="311"/>
      <c r="BL130" s="312"/>
      <c r="BM130" s="291" t="s">
        <v>33</v>
      </c>
      <c r="BN130" s="291"/>
      <c r="BO130" s="291"/>
      <c r="BP130" s="291"/>
      <c r="BQ130" s="291"/>
      <c r="BR130" s="291"/>
      <c r="BS130" s="291"/>
      <c r="BT130" s="291"/>
      <c r="BU130" s="291"/>
      <c r="BV130" s="291"/>
      <c r="BW130" s="291"/>
      <c r="BX130" s="291"/>
      <c r="BY130" s="291"/>
      <c r="BZ130" s="291"/>
      <c r="CA130" s="291"/>
      <c r="CB130" s="291"/>
      <c r="CC130" s="291"/>
      <c r="CD130" s="291"/>
      <c r="CE130" s="291"/>
      <c r="CF130" s="291"/>
      <c r="CG130" s="293">
        <f>CI48</f>
        <v>119158368.06</v>
      </c>
      <c r="CH130" s="293"/>
      <c r="CI130" s="293"/>
      <c r="CJ130" s="293"/>
      <c r="CK130" s="293"/>
      <c r="CL130" s="293"/>
      <c r="CM130" s="293"/>
      <c r="CN130" s="293"/>
      <c r="CO130" s="293"/>
      <c r="CP130" s="293"/>
      <c r="CQ130" s="293"/>
      <c r="CR130" s="293"/>
      <c r="CS130" s="293"/>
      <c r="CT130" s="293"/>
      <c r="CU130" s="293"/>
      <c r="CV130" s="293"/>
      <c r="CW130" s="293"/>
      <c r="CX130" s="291" t="s">
        <v>33</v>
      </c>
      <c r="CY130" s="291"/>
      <c r="CZ130" s="291"/>
      <c r="DA130" s="291"/>
      <c r="DB130" s="291"/>
      <c r="DC130" s="291"/>
      <c r="DD130" s="291"/>
      <c r="DE130" s="291"/>
      <c r="DF130" s="291"/>
      <c r="DG130" s="291"/>
      <c r="DH130" s="291"/>
      <c r="DI130" s="291"/>
      <c r="DJ130" s="291"/>
      <c r="DK130" s="291"/>
      <c r="DL130" s="291"/>
      <c r="DM130" s="291"/>
      <c r="DN130" s="291"/>
      <c r="DO130" s="291" t="s">
        <v>48</v>
      </c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3">
        <f>SUM(CG130)</f>
        <v>119158368.06</v>
      </c>
      <c r="EG130" s="293"/>
      <c r="EH130" s="293"/>
      <c r="EI130" s="293"/>
      <c r="EJ130" s="293"/>
      <c r="EK130" s="293"/>
      <c r="EL130" s="293"/>
      <c r="EM130" s="293"/>
      <c r="EN130" s="293"/>
      <c r="EO130" s="293"/>
      <c r="EP130" s="293"/>
      <c r="EQ130" s="293"/>
      <c r="ER130" s="293"/>
      <c r="ES130" s="293"/>
      <c r="ET130" s="293"/>
      <c r="EU130" s="291" t="s">
        <v>33</v>
      </c>
      <c r="EV130" s="291"/>
      <c r="EW130" s="291"/>
      <c r="EX130" s="291"/>
      <c r="EY130" s="291"/>
      <c r="EZ130" s="291"/>
      <c r="FA130" s="291"/>
      <c r="FB130" s="291"/>
      <c r="FC130" s="291"/>
      <c r="FD130" s="291"/>
      <c r="FE130" s="291"/>
      <c r="FF130" s="291"/>
      <c r="FG130" s="291"/>
      <c r="FH130" s="291"/>
      <c r="FI130" s="291"/>
      <c r="FJ130" s="291"/>
      <c r="FK130" s="292"/>
    </row>
    <row r="131" spans="1:167" ht="23.25" customHeight="1">
      <c r="A131" s="316" t="s">
        <v>91</v>
      </c>
      <c r="B131" s="317"/>
      <c r="C131" s="317"/>
      <c r="D131" s="317"/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7"/>
      <c r="S131" s="317"/>
      <c r="T131" s="317"/>
      <c r="U131" s="317"/>
      <c r="V131" s="317"/>
      <c r="W131" s="317"/>
      <c r="X131" s="317"/>
      <c r="Y131" s="317"/>
      <c r="Z131" s="317"/>
      <c r="AA131" s="317"/>
      <c r="AB131" s="317"/>
      <c r="AC131" s="317"/>
      <c r="AD131" s="317"/>
      <c r="AE131" s="317"/>
      <c r="AF131" s="317"/>
      <c r="AG131" s="317"/>
      <c r="AH131" s="317"/>
      <c r="AI131" s="317"/>
      <c r="AJ131" s="317"/>
      <c r="AK131" s="317"/>
      <c r="AL131" s="317"/>
      <c r="AM131" s="317"/>
      <c r="AN131" s="317"/>
      <c r="AO131" s="317"/>
      <c r="AP131" s="56" t="s">
        <v>42</v>
      </c>
      <c r="AQ131" s="321" t="s">
        <v>42</v>
      </c>
      <c r="AR131" s="322"/>
      <c r="AS131" s="322"/>
      <c r="AT131" s="322"/>
      <c r="AU131" s="323"/>
      <c r="AV131" s="291" t="s">
        <v>33</v>
      </c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310"/>
      <c r="BG131" s="311"/>
      <c r="BH131" s="311"/>
      <c r="BI131" s="311"/>
      <c r="BJ131" s="311"/>
      <c r="BK131" s="311"/>
      <c r="BL131" s="312"/>
      <c r="BM131" s="291" t="s">
        <v>33</v>
      </c>
      <c r="BN131" s="291"/>
      <c r="BO131" s="291"/>
      <c r="BP131" s="291"/>
      <c r="BQ131" s="291"/>
      <c r="BR131" s="291"/>
      <c r="BS131" s="291"/>
      <c r="BT131" s="291"/>
      <c r="BU131" s="291"/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 t="s">
        <v>33</v>
      </c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 t="s">
        <v>48</v>
      </c>
      <c r="CY131" s="291"/>
      <c r="CZ131" s="291"/>
      <c r="DA131" s="291"/>
      <c r="DB131" s="291"/>
      <c r="DC131" s="291"/>
      <c r="DD131" s="291"/>
      <c r="DE131" s="291"/>
      <c r="DF131" s="291"/>
      <c r="DG131" s="291"/>
      <c r="DH131" s="291"/>
      <c r="DI131" s="291"/>
      <c r="DJ131" s="291"/>
      <c r="DK131" s="291"/>
      <c r="DL131" s="291"/>
      <c r="DM131" s="291"/>
      <c r="DN131" s="291"/>
      <c r="DO131" s="291" t="s">
        <v>48</v>
      </c>
      <c r="DP131" s="291"/>
      <c r="DQ131" s="291"/>
      <c r="DR131" s="291"/>
      <c r="DS131" s="291"/>
      <c r="DT131" s="291"/>
      <c r="DU131" s="291"/>
      <c r="DV131" s="291"/>
      <c r="DW131" s="291"/>
      <c r="DX131" s="291"/>
      <c r="DY131" s="291"/>
      <c r="DZ131" s="291"/>
      <c r="EA131" s="291"/>
      <c r="EB131" s="291"/>
      <c r="EC131" s="291"/>
      <c r="ED131" s="291"/>
      <c r="EE131" s="291"/>
      <c r="EF131" s="291" t="s">
        <v>48</v>
      </c>
      <c r="EG131" s="291"/>
      <c r="EH131" s="291"/>
      <c r="EI131" s="291"/>
      <c r="EJ131" s="291"/>
      <c r="EK131" s="291"/>
      <c r="EL131" s="291"/>
      <c r="EM131" s="291"/>
      <c r="EN131" s="291"/>
      <c r="EO131" s="291"/>
      <c r="EP131" s="291"/>
      <c r="EQ131" s="291"/>
      <c r="ER131" s="291"/>
      <c r="ES131" s="291"/>
      <c r="ET131" s="291"/>
      <c r="EU131" s="291" t="s">
        <v>33</v>
      </c>
      <c r="EV131" s="291"/>
      <c r="EW131" s="291"/>
      <c r="EX131" s="291"/>
      <c r="EY131" s="291"/>
      <c r="EZ131" s="291"/>
      <c r="FA131" s="291"/>
      <c r="FB131" s="291"/>
      <c r="FC131" s="291"/>
      <c r="FD131" s="291"/>
      <c r="FE131" s="291"/>
      <c r="FF131" s="291"/>
      <c r="FG131" s="291"/>
      <c r="FH131" s="291"/>
      <c r="FI131" s="291"/>
      <c r="FJ131" s="291"/>
      <c r="FK131" s="292"/>
    </row>
    <row r="132" spans="1:167" ht="34.5" customHeight="1">
      <c r="A132" s="316" t="s">
        <v>92</v>
      </c>
      <c r="B132" s="317"/>
      <c r="C132" s="317"/>
      <c r="D132" s="317"/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7"/>
      <c r="S132" s="317"/>
      <c r="T132" s="317"/>
      <c r="U132" s="317"/>
      <c r="V132" s="317"/>
      <c r="W132" s="317"/>
      <c r="X132" s="317"/>
      <c r="Y132" s="317"/>
      <c r="Z132" s="317"/>
      <c r="AA132" s="317"/>
      <c r="AB132" s="317"/>
      <c r="AC132" s="317"/>
      <c r="AD132" s="317"/>
      <c r="AE132" s="317"/>
      <c r="AF132" s="317"/>
      <c r="AG132" s="317"/>
      <c r="AH132" s="317"/>
      <c r="AI132" s="317"/>
      <c r="AJ132" s="317"/>
      <c r="AK132" s="317"/>
      <c r="AL132" s="317"/>
      <c r="AM132" s="317"/>
      <c r="AN132" s="317"/>
      <c r="AO132" s="317"/>
      <c r="AP132" s="56" t="s">
        <v>43</v>
      </c>
      <c r="AQ132" s="321" t="s">
        <v>43</v>
      </c>
      <c r="AR132" s="322"/>
      <c r="AS132" s="322"/>
      <c r="AT132" s="322"/>
      <c r="AU132" s="323"/>
      <c r="AV132" s="291" t="s">
        <v>33</v>
      </c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310"/>
      <c r="BG132" s="311"/>
      <c r="BH132" s="311"/>
      <c r="BI132" s="311"/>
      <c r="BJ132" s="311"/>
      <c r="BK132" s="311"/>
      <c r="BL132" s="312"/>
      <c r="BM132" s="291" t="s">
        <v>33</v>
      </c>
      <c r="BN132" s="291"/>
      <c r="BO132" s="291"/>
      <c r="BP132" s="291"/>
      <c r="BQ132" s="291"/>
      <c r="BR132" s="291"/>
      <c r="BS132" s="291"/>
      <c r="BT132" s="291"/>
      <c r="BU132" s="291"/>
      <c r="BV132" s="291"/>
      <c r="BW132" s="291"/>
      <c r="BX132" s="291"/>
      <c r="BY132" s="291"/>
      <c r="BZ132" s="291"/>
      <c r="CA132" s="291"/>
      <c r="CB132" s="291"/>
      <c r="CC132" s="291"/>
      <c r="CD132" s="291"/>
      <c r="CE132" s="291"/>
      <c r="CF132" s="291"/>
      <c r="CG132" s="291" t="s">
        <v>33</v>
      </c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 t="s">
        <v>48</v>
      </c>
      <c r="CY132" s="291"/>
      <c r="CZ132" s="291"/>
      <c r="DA132" s="291"/>
      <c r="DB132" s="291"/>
      <c r="DC132" s="291"/>
      <c r="DD132" s="291"/>
      <c r="DE132" s="291"/>
      <c r="DF132" s="291"/>
      <c r="DG132" s="291"/>
      <c r="DH132" s="291"/>
      <c r="DI132" s="291"/>
      <c r="DJ132" s="291"/>
      <c r="DK132" s="291"/>
      <c r="DL132" s="291"/>
      <c r="DM132" s="291"/>
      <c r="DN132" s="291"/>
      <c r="DO132" s="291" t="s">
        <v>48</v>
      </c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 t="s">
        <v>48</v>
      </c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 t="s">
        <v>33</v>
      </c>
      <c r="EV132" s="291"/>
      <c r="EW132" s="291"/>
      <c r="EX132" s="291"/>
      <c r="EY132" s="291"/>
      <c r="EZ132" s="291"/>
      <c r="FA132" s="291"/>
      <c r="FB132" s="291"/>
      <c r="FC132" s="291"/>
      <c r="FD132" s="291"/>
      <c r="FE132" s="291"/>
      <c r="FF132" s="291"/>
      <c r="FG132" s="291"/>
      <c r="FH132" s="291"/>
      <c r="FI132" s="291"/>
      <c r="FJ132" s="291"/>
      <c r="FK132" s="292"/>
    </row>
    <row r="133" spans="1:167" ht="24" customHeight="1" thickBot="1">
      <c r="A133" s="332" t="s">
        <v>93</v>
      </c>
      <c r="B133" s="333"/>
      <c r="C133" s="333"/>
      <c r="D133" s="333"/>
      <c r="E133" s="333"/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57" t="s">
        <v>44</v>
      </c>
      <c r="AQ133" s="324" t="s">
        <v>44</v>
      </c>
      <c r="AR133" s="325"/>
      <c r="AS133" s="325"/>
      <c r="AT133" s="325"/>
      <c r="AU133" s="326"/>
      <c r="AV133" s="296" t="s">
        <v>33</v>
      </c>
      <c r="AW133" s="296"/>
      <c r="AX133" s="296"/>
      <c r="AY133" s="296"/>
      <c r="AZ133" s="296"/>
      <c r="BA133" s="296"/>
      <c r="BB133" s="296"/>
      <c r="BC133" s="296"/>
      <c r="BD133" s="296"/>
      <c r="BE133" s="296"/>
      <c r="BF133" s="327"/>
      <c r="BG133" s="328"/>
      <c r="BH133" s="328"/>
      <c r="BI133" s="328"/>
      <c r="BJ133" s="328"/>
      <c r="BK133" s="328"/>
      <c r="BL133" s="329"/>
      <c r="BM133" s="296" t="s">
        <v>33</v>
      </c>
      <c r="BN133" s="296"/>
      <c r="BO133" s="296"/>
      <c r="BP133" s="296"/>
      <c r="BQ133" s="296"/>
      <c r="BR133" s="296"/>
      <c r="BS133" s="296"/>
      <c r="BT133" s="296"/>
      <c r="BU133" s="296"/>
      <c r="BV133" s="296"/>
      <c r="BW133" s="296"/>
      <c r="BX133" s="296"/>
      <c r="BY133" s="296"/>
      <c r="BZ133" s="296"/>
      <c r="CA133" s="296"/>
      <c r="CB133" s="296"/>
      <c r="CC133" s="296"/>
      <c r="CD133" s="296"/>
      <c r="CE133" s="296"/>
      <c r="CF133" s="296"/>
      <c r="CG133" s="296" t="s">
        <v>33</v>
      </c>
      <c r="CH133" s="296"/>
      <c r="CI133" s="296"/>
      <c r="CJ133" s="296"/>
      <c r="CK133" s="296"/>
      <c r="CL133" s="296"/>
      <c r="CM133" s="296"/>
      <c r="CN133" s="296"/>
      <c r="CO133" s="296"/>
      <c r="CP133" s="296"/>
      <c r="CQ133" s="296"/>
      <c r="CR133" s="296"/>
      <c r="CS133" s="296"/>
      <c r="CT133" s="296"/>
      <c r="CU133" s="296"/>
      <c r="CV133" s="296"/>
      <c r="CW133" s="296"/>
      <c r="CX133" s="296" t="s">
        <v>48</v>
      </c>
      <c r="CY133" s="296"/>
      <c r="CZ133" s="296"/>
      <c r="DA133" s="296"/>
      <c r="DB133" s="296"/>
      <c r="DC133" s="296"/>
      <c r="DD133" s="296"/>
      <c r="DE133" s="296"/>
      <c r="DF133" s="296"/>
      <c r="DG133" s="296"/>
      <c r="DH133" s="296"/>
      <c r="DI133" s="296"/>
      <c r="DJ133" s="296"/>
      <c r="DK133" s="296"/>
      <c r="DL133" s="296"/>
      <c r="DM133" s="296"/>
      <c r="DN133" s="296"/>
      <c r="DO133" s="296" t="s">
        <v>48</v>
      </c>
      <c r="DP133" s="296"/>
      <c r="DQ133" s="296"/>
      <c r="DR133" s="296"/>
      <c r="DS133" s="296"/>
      <c r="DT133" s="296"/>
      <c r="DU133" s="296"/>
      <c r="DV133" s="296"/>
      <c r="DW133" s="296"/>
      <c r="DX133" s="296"/>
      <c r="DY133" s="296"/>
      <c r="DZ133" s="296"/>
      <c r="EA133" s="296"/>
      <c r="EB133" s="296"/>
      <c r="EC133" s="296"/>
      <c r="ED133" s="296"/>
      <c r="EE133" s="296"/>
      <c r="EF133" s="296" t="s">
        <v>48</v>
      </c>
      <c r="EG133" s="296"/>
      <c r="EH133" s="296"/>
      <c r="EI133" s="296"/>
      <c r="EJ133" s="296"/>
      <c r="EK133" s="296"/>
      <c r="EL133" s="296"/>
      <c r="EM133" s="296"/>
      <c r="EN133" s="296"/>
      <c r="EO133" s="296"/>
      <c r="EP133" s="296"/>
      <c r="EQ133" s="296"/>
      <c r="ER133" s="296"/>
      <c r="ES133" s="296"/>
      <c r="ET133" s="296"/>
      <c r="EU133" s="296" t="s">
        <v>33</v>
      </c>
      <c r="EV133" s="296"/>
      <c r="EW133" s="296"/>
      <c r="EX133" s="296"/>
      <c r="EY133" s="296"/>
      <c r="EZ133" s="296"/>
      <c r="FA133" s="296"/>
      <c r="FB133" s="296"/>
      <c r="FC133" s="296"/>
      <c r="FD133" s="296"/>
      <c r="FE133" s="296"/>
      <c r="FF133" s="296"/>
      <c r="FG133" s="296"/>
      <c r="FH133" s="296"/>
      <c r="FI133" s="296"/>
      <c r="FJ133" s="296"/>
      <c r="FK133" s="297"/>
    </row>
    <row r="134" spans="1:167" s="4" customFormat="1" ht="18.75" customHeight="1">
      <c r="A134" s="320" t="s">
        <v>95</v>
      </c>
      <c r="B134" s="320"/>
      <c r="C134" s="320"/>
      <c r="D134" s="320"/>
      <c r="E134" s="320"/>
      <c r="F134" s="320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320"/>
      <c r="R134" s="320"/>
      <c r="S134" s="320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0"/>
      <c r="AD134" s="320"/>
      <c r="AE134" s="320"/>
      <c r="AF134" s="320"/>
      <c r="AG134" s="320"/>
      <c r="AH134" s="320"/>
      <c r="AI134" s="320"/>
      <c r="AJ134" s="320"/>
      <c r="AK134" s="320"/>
      <c r="AL134" s="320"/>
      <c r="AM134" s="320"/>
      <c r="AN134" s="320"/>
      <c r="AO134" s="320"/>
      <c r="AP134" s="320"/>
      <c r="AQ134" s="320"/>
      <c r="AR134" s="320"/>
      <c r="AS134" s="320"/>
      <c r="AT134" s="320"/>
      <c r="AU134" s="320"/>
      <c r="AV134" s="320"/>
      <c r="AW134" s="320"/>
      <c r="AX134" s="320"/>
      <c r="AY134" s="320"/>
      <c r="AZ134" s="320"/>
      <c r="BA134" s="320"/>
      <c r="BB134" s="320"/>
      <c r="BC134" s="62"/>
      <c r="BD134" s="58"/>
      <c r="BE134" s="58"/>
      <c r="BF134" s="58"/>
      <c r="BG134" s="58"/>
      <c r="BH134" s="58"/>
      <c r="BI134" s="58"/>
      <c r="BJ134" s="59"/>
      <c r="BK134" s="59"/>
      <c r="BL134" s="59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298" t="s">
        <v>101</v>
      </c>
      <c r="CB134" s="298"/>
      <c r="CC134" s="298"/>
      <c r="CD134" s="298"/>
      <c r="CE134" s="298"/>
      <c r="CF134" s="298"/>
      <c r="CG134" s="298"/>
      <c r="CH134" s="298"/>
      <c r="CI134" s="298"/>
      <c r="CJ134" s="298"/>
      <c r="CK134" s="298"/>
      <c r="CL134" s="298"/>
      <c r="CM134" s="298"/>
      <c r="CN134" s="298"/>
      <c r="CO134" s="298"/>
      <c r="CP134" s="298"/>
      <c r="CQ134" s="298"/>
      <c r="CR134" s="298"/>
      <c r="CS134" s="298"/>
      <c r="CT134" s="298"/>
      <c r="CU134" s="298"/>
      <c r="CV134" s="298"/>
      <c r="CW134" s="298"/>
      <c r="CX134" s="298"/>
      <c r="CY134" s="298"/>
      <c r="CZ134" s="298"/>
      <c r="DA134" s="298"/>
      <c r="DB134" s="298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  <c r="FJ134" s="60"/>
      <c r="FK134" s="60"/>
    </row>
    <row r="135" spans="1:167" s="4" customFormat="1" ht="13.5" customHeight="1">
      <c r="A135" s="61"/>
      <c r="B135" s="334" t="s">
        <v>45</v>
      </c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72"/>
      <c r="BD135" s="62"/>
      <c r="BE135" s="62"/>
      <c r="BF135" s="62"/>
      <c r="BG135" s="62"/>
      <c r="BH135" s="62"/>
      <c r="BI135" s="62"/>
      <c r="BJ135" s="59"/>
      <c r="BK135" s="59"/>
      <c r="BL135" s="59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298"/>
      <c r="CB135" s="298"/>
      <c r="CC135" s="298"/>
      <c r="CD135" s="298"/>
      <c r="CE135" s="298"/>
      <c r="CF135" s="298"/>
      <c r="CG135" s="298"/>
      <c r="CH135" s="298"/>
      <c r="CI135" s="298"/>
      <c r="CJ135" s="298"/>
      <c r="CK135" s="298"/>
      <c r="CL135" s="298"/>
      <c r="CM135" s="298"/>
      <c r="CN135" s="298"/>
      <c r="CO135" s="298"/>
      <c r="CP135" s="298"/>
      <c r="CQ135" s="298"/>
      <c r="CR135" s="298"/>
      <c r="CS135" s="298"/>
      <c r="CT135" s="298"/>
      <c r="CU135" s="298"/>
      <c r="CV135" s="298"/>
      <c r="CW135" s="298"/>
      <c r="CX135" s="298"/>
      <c r="CY135" s="298"/>
      <c r="CZ135" s="298"/>
      <c r="DA135" s="298"/>
      <c r="DB135" s="298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295" t="s">
        <v>85</v>
      </c>
      <c r="DU135" s="295"/>
      <c r="DV135" s="295"/>
      <c r="DW135" s="295"/>
      <c r="DX135" s="295"/>
      <c r="DY135" s="295"/>
      <c r="DZ135" s="295"/>
      <c r="EA135" s="295"/>
      <c r="EB135" s="295"/>
      <c r="EC135" s="295"/>
      <c r="ED135" s="295"/>
      <c r="EE135" s="295"/>
      <c r="EF135" s="295"/>
      <c r="EG135" s="295"/>
      <c r="EH135" s="295"/>
      <c r="EI135" s="295"/>
      <c r="EJ135" s="295"/>
      <c r="EK135" s="295"/>
      <c r="EL135" s="295"/>
      <c r="EM135" s="295"/>
      <c r="EN135" s="295"/>
      <c r="EO135" s="295"/>
      <c r="EP135" s="295"/>
      <c r="EQ135" s="295"/>
      <c r="ER135" s="295"/>
      <c r="ES135" s="295"/>
      <c r="ET135" s="295"/>
      <c r="EU135" s="60"/>
      <c r="EV135" s="60"/>
      <c r="EW135" s="60"/>
      <c r="EX135" s="60"/>
      <c r="EY135" s="60"/>
      <c r="EZ135" s="60"/>
      <c r="FA135" s="60"/>
      <c r="FB135" s="60"/>
      <c r="FC135" s="60"/>
      <c r="FD135" s="60"/>
      <c r="FE135" s="60"/>
      <c r="FF135" s="60"/>
      <c r="FG135" s="60"/>
      <c r="FH135" s="60"/>
      <c r="FI135" s="60"/>
      <c r="FJ135" s="60"/>
      <c r="FK135" s="60"/>
    </row>
    <row r="136" spans="1:167" ht="19.5" customHeight="1">
      <c r="A136" s="13" t="s">
        <v>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336" t="s">
        <v>46</v>
      </c>
      <c r="S136" s="336"/>
      <c r="T136" s="336"/>
      <c r="U136" s="336"/>
      <c r="V136" s="336"/>
      <c r="W136" s="336"/>
      <c r="X136" s="336"/>
      <c r="Y136" s="336"/>
      <c r="Z136" s="336"/>
      <c r="AA136" s="336"/>
      <c r="AB136" s="336"/>
      <c r="AC136" s="336"/>
      <c r="AD136" s="336"/>
      <c r="AE136" s="336"/>
      <c r="AF136" s="63"/>
      <c r="AG136" s="63"/>
      <c r="AH136" s="337" t="s">
        <v>94</v>
      </c>
      <c r="AI136" s="337"/>
      <c r="AJ136" s="337"/>
      <c r="AK136" s="337"/>
      <c r="AL136" s="337"/>
      <c r="AM136" s="337"/>
      <c r="AN136" s="337"/>
      <c r="AO136" s="337"/>
      <c r="AP136" s="337"/>
      <c r="AQ136" s="337"/>
      <c r="AR136" s="337"/>
      <c r="AS136" s="337"/>
      <c r="AT136" s="337"/>
      <c r="AU136" s="337"/>
      <c r="AV136" s="337"/>
      <c r="AW136" s="337"/>
      <c r="AX136" s="337"/>
      <c r="AY136" s="337"/>
      <c r="AZ136" s="337"/>
      <c r="BA136" s="337"/>
      <c r="BB136" s="337"/>
      <c r="BC136" s="337"/>
      <c r="BD136" s="337"/>
      <c r="BE136" s="337"/>
      <c r="BF136" s="337"/>
      <c r="BG136" s="337"/>
      <c r="BH136" s="337"/>
      <c r="BI136" s="337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294" t="s">
        <v>9</v>
      </c>
      <c r="DE136" s="294"/>
      <c r="DF136" s="294"/>
      <c r="DG136" s="294"/>
      <c r="DH136" s="294"/>
      <c r="DI136" s="294"/>
      <c r="DJ136" s="294"/>
      <c r="DK136" s="294"/>
      <c r="DL136" s="294"/>
      <c r="DM136" s="294"/>
      <c r="DN136" s="294"/>
      <c r="DO136" s="294"/>
      <c r="DP136" s="294"/>
      <c r="DQ136" s="294"/>
      <c r="DR136" s="64"/>
      <c r="DS136" s="64"/>
      <c r="DT136" s="294" t="s">
        <v>10</v>
      </c>
      <c r="DU136" s="294"/>
      <c r="DV136" s="294"/>
      <c r="DW136" s="294"/>
      <c r="DX136" s="294"/>
      <c r="DY136" s="294"/>
      <c r="DZ136" s="294"/>
      <c r="EA136" s="294"/>
      <c r="EB136" s="294"/>
      <c r="EC136" s="294"/>
      <c r="ED136" s="294"/>
      <c r="EE136" s="294"/>
      <c r="EF136" s="294"/>
      <c r="EG136" s="294"/>
      <c r="EH136" s="294"/>
      <c r="EI136" s="294"/>
      <c r="EJ136" s="294"/>
      <c r="EK136" s="294"/>
      <c r="EL136" s="294"/>
      <c r="EM136" s="294"/>
      <c r="EN136" s="294"/>
      <c r="EO136" s="294"/>
      <c r="EP136" s="294"/>
      <c r="EQ136" s="294"/>
      <c r="ER136" s="294"/>
      <c r="ES136" s="294"/>
      <c r="ET136" s="294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</row>
    <row r="137" spans="1:167" ht="14.2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339" t="s">
        <v>9</v>
      </c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64"/>
      <c r="AG137" s="64"/>
      <c r="AH137" s="339" t="s">
        <v>10</v>
      </c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/>
      <c r="BH137" s="339"/>
      <c r="BI137" s="339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</row>
    <row r="138" spans="1:167" ht="14.25" customHeight="1">
      <c r="A138" s="338" t="s">
        <v>301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64"/>
      <c r="AG138" s="64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</row>
    <row r="139" spans="1:167" ht="14.25" customHeight="1">
      <c r="A139" s="338" t="s">
        <v>118</v>
      </c>
      <c r="B139" s="338"/>
      <c r="C139" s="338"/>
      <c r="D139" s="338"/>
      <c r="E139" s="338"/>
      <c r="F139" s="338"/>
      <c r="G139" s="338"/>
      <c r="H139" s="338"/>
      <c r="I139" s="338"/>
      <c r="J139" s="338"/>
      <c r="K139" s="338"/>
      <c r="L139" s="338"/>
      <c r="M139" s="338"/>
      <c r="N139" s="338"/>
      <c r="O139" s="338"/>
      <c r="P139" s="338"/>
      <c r="Q139" s="338"/>
      <c r="R139" s="338"/>
      <c r="S139" s="338"/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65"/>
      <c r="BD139" s="65"/>
      <c r="BE139" s="65"/>
      <c r="BF139" s="65"/>
      <c r="BG139" s="65"/>
      <c r="BH139" s="65"/>
      <c r="BI139" s="65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</row>
    <row r="140" spans="1:167" ht="14.2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4"/>
      <c r="AG140" s="64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</row>
    <row r="141" spans="1:167" ht="14.25" customHeight="1">
      <c r="A141" s="338"/>
      <c r="B141" s="338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6"/>
      <c r="BD141" s="65"/>
      <c r="BE141" s="65"/>
      <c r="BF141" s="65"/>
      <c r="BG141" s="65"/>
      <c r="BH141" s="65"/>
      <c r="BI141" s="65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</row>
    <row r="142" spans="18:61" ht="14.25" customHeight="1"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3"/>
      <c r="AG142" s="3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8:61" ht="14.25" customHeight="1"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3"/>
      <c r="AG143" s="3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8:61" ht="14.25" customHeight="1"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3"/>
      <c r="AG144" s="3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8:61" ht="14.25" customHeight="1"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3"/>
      <c r="AG145" s="3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D174" s="6"/>
      <c r="BE174" s="6"/>
      <c r="BF174" s="6"/>
      <c r="BG174" s="6"/>
      <c r="BH174" s="6"/>
      <c r="BI174" s="6"/>
    </row>
  </sheetData>
  <sheetProtection/>
  <mergeCells count="1173">
    <mergeCell ref="DL92:DX92"/>
    <mergeCell ref="DY92:EK92"/>
    <mergeCell ref="EL92:EX92"/>
    <mergeCell ref="EY92:FK92"/>
    <mergeCell ref="A80:AJ80"/>
    <mergeCell ref="AK80:AP80"/>
    <mergeCell ref="AQ80:BB80"/>
    <mergeCell ref="BD80:BU80"/>
    <mergeCell ref="FM80:FQ80"/>
    <mergeCell ref="CI80:CX80"/>
    <mergeCell ref="CY80:DK80"/>
    <mergeCell ref="DL80:DX80"/>
    <mergeCell ref="DY80:EK80"/>
    <mergeCell ref="EL80:EX80"/>
    <mergeCell ref="AQ92:BB92"/>
    <mergeCell ref="BD92:BU92"/>
    <mergeCell ref="BV92:CH92"/>
    <mergeCell ref="BV90:CH90"/>
    <mergeCell ref="BV89:CH89"/>
    <mergeCell ref="BV87:CH87"/>
    <mergeCell ref="AQ91:BB91"/>
    <mergeCell ref="CI92:CX92"/>
    <mergeCell ref="EL55:EX55"/>
    <mergeCell ref="CY66:DK66"/>
    <mergeCell ref="DY59:EK59"/>
    <mergeCell ref="DY62:EK62"/>
    <mergeCell ref="DL59:DX59"/>
    <mergeCell ref="DL66:DX66"/>
    <mergeCell ref="EL63:EX63"/>
    <mergeCell ref="EL56:EX56"/>
    <mergeCell ref="DY56:EK56"/>
    <mergeCell ref="DY57:EK57"/>
    <mergeCell ref="DL56:DX56"/>
    <mergeCell ref="AQ57:BB57"/>
    <mergeCell ref="BD57:BU57"/>
    <mergeCell ref="CI56:CX56"/>
    <mergeCell ref="EL59:EX59"/>
    <mergeCell ref="AQ59:BB59"/>
    <mergeCell ref="AQ58:BB58"/>
    <mergeCell ref="CY58:DK58"/>
    <mergeCell ref="BV58:CH58"/>
    <mergeCell ref="BD54:BU54"/>
    <mergeCell ref="BV54:CH54"/>
    <mergeCell ref="AQ56:BB56"/>
    <mergeCell ref="BD56:BU56"/>
    <mergeCell ref="AQ55:BB55"/>
    <mergeCell ref="BD55:BU55"/>
    <mergeCell ref="BV56:CH56"/>
    <mergeCell ref="A59:AJ59"/>
    <mergeCell ref="AK59:AP59"/>
    <mergeCell ref="BD61:BU61"/>
    <mergeCell ref="A62:AJ62"/>
    <mergeCell ref="DY60:EK60"/>
    <mergeCell ref="A60:AJ60"/>
    <mergeCell ref="BV60:CH60"/>
    <mergeCell ref="CI60:CX60"/>
    <mergeCell ref="BV61:CH61"/>
    <mergeCell ref="CI63:CX63"/>
    <mergeCell ref="BV63:CH63"/>
    <mergeCell ref="AQ62:BB62"/>
    <mergeCell ref="AK60:AP60"/>
    <mergeCell ref="AQ60:BB60"/>
    <mergeCell ref="BD60:BU60"/>
    <mergeCell ref="AQ61:BB61"/>
    <mergeCell ref="BV62:CH62"/>
    <mergeCell ref="BD68:BU68"/>
    <mergeCell ref="BD63:BU63"/>
    <mergeCell ref="BD58:BU58"/>
    <mergeCell ref="BV59:CH59"/>
    <mergeCell ref="BV68:CH68"/>
    <mergeCell ref="BD66:BU66"/>
    <mergeCell ref="BV66:CH66"/>
    <mergeCell ref="BD65:BU65"/>
    <mergeCell ref="BD67:BU67"/>
    <mergeCell ref="BD59:BU59"/>
    <mergeCell ref="CI65:CX65"/>
    <mergeCell ref="CI66:CX66"/>
    <mergeCell ref="BV64:CH64"/>
    <mergeCell ref="BV67:CH67"/>
    <mergeCell ref="BV65:CH65"/>
    <mergeCell ref="CI64:CX64"/>
    <mergeCell ref="CY69:DK69"/>
    <mergeCell ref="CI76:CX76"/>
    <mergeCell ref="CI72:CX72"/>
    <mergeCell ref="CI74:CX74"/>
    <mergeCell ref="CY75:DK75"/>
    <mergeCell ref="CI71:CX71"/>
    <mergeCell ref="CY73:DK73"/>
    <mergeCell ref="CY74:DK74"/>
    <mergeCell ref="DY76:EK76"/>
    <mergeCell ref="DY77:EK77"/>
    <mergeCell ref="DY67:EK67"/>
    <mergeCell ref="EL68:EX68"/>
    <mergeCell ref="DY68:EK68"/>
    <mergeCell ref="EL82:EX82"/>
    <mergeCell ref="EL72:EX72"/>
    <mergeCell ref="EL81:EX81"/>
    <mergeCell ref="DY70:EK70"/>
    <mergeCell ref="DY71:EK71"/>
    <mergeCell ref="EL84:EX84"/>
    <mergeCell ref="DL82:DX82"/>
    <mergeCell ref="DY82:EK82"/>
    <mergeCell ref="DY84:EK84"/>
    <mergeCell ref="DL84:DX84"/>
    <mergeCell ref="CI79:CX79"/>
    <mergeCell ref="DL78:DX78"/>
    <mergeCell ref="DL79:DX79"/>
    <mergeCell ref="EL83:EX83"/>
    <mergeCell ref="EY78:FK78"/>
    <mergeCell ref="CI77:CX77"/>
    <mergeCell ref="CY79:DK79"/>
    <mergeCell ref="EL79:EX79"/>
    <mergeCell ref="DY78:EK78"/>
    <mergeCell ref="BD69:BU69"/>
    <mergeCell ref="BD70:BU70"/>
    <mergeCell ref="BD82:BU82"/>
    <mergeCell ref="BD72:BU72"/>
    <mergeCell ref="BD73:BU73"/>
    <mergeCell ref="BD71:BU71"/>
    <mergeCell ref="BD75:BU75"/>
    <mergeCell ref="BD78:BU78"/>
    <mergeCell ref="BD77:BU77"/>
    <mergeCell ref="BD74:BU74"/>
    <mergeCell ref="BV70:CH70"/>
    <mergeCell ref="CI69:CX69"/>
    <mergeCell ref="EL73:EX73"/>
    <mergeCell ref="DL73:DX73"/>
    <mergeCell ref="DL71:DX71"/>
    <mergeCell ref="DL72:DX72"/>
    <mergeCell ref="CY72:DK72"/>
    <mergeCell ref="BV69:CH69"/>
    <mergeCell ref="CY71:DK71"/>
    <mergeCell ref="EL70:EX70"/>
    <mergeCell ref="CI86:CX86"/>
    <mergeCell ref="BV86:CH86"/>
    <mergeCell ref="BV72:CH72"/>
    <mergeCell ref="DY73:EK73"/>
    <mergeCell ref="CI82:CX82"/>
    <mergeCell ref="CI81:CX81"/>
    <mergeCell ref="CY81:DK81"/>
    <mergeCell ref="DL75:DX75"/>
    <mergeCell ref="BV85:CH85"/>
    <mergeCell ref="CI78:CX78"/>
    <mergeCell ref="CI90:CX90"/>
    <mergeCell ref="EL76:EX76"/>
    <mergeCell ref="EL78:EX78"/>
    <mergeCell ref="EL77:EX77"/>
    <mergeCell ref="DL88:DX88"/>
    <mergeCell ref="CY90:DK90"/>
    <mergeCell ref="CI89:CX89"/>
    <mergeCell ref="CY82:DK82"/>
    <mergeCell ref="CY89:DK89"/>
    <mergeCell ref="CY87:DK87"/>
    <mergeCell ref="DY87:EK87"/>
    <mergeCell ref="CI87:CX87"/>
    <mergeCell ref="BV88:CH88"/>
    <mergeCell ref="DY89:EK89"/>
    <mergeCell ref="CY88:DK88"/>
    <mergeCell ref="CI88:CX88"/>
    <mergeCell ref="EL86:EX86"/>
    <mergeCell ref="DL95:DX95"/>
    <mergeCell ref="DY95:EK95"/>
    <mergeCell ref="EL87:EX87"/>
    <mergeCell ref="EL88:EX88"/>
    <mergeCell ref="EL89:EX89"/>
    <mergeCell ref="EL90:EX90"/>
    <mergeCell ref="DY86:EK86"/>
    <mergeCell ref="DY88:EK88"/>
    <mergeCell ref="DY93:EK93"/>
    <mergeCell ref="DL96:DX96"/>
    <mergeCell ref="EY65:FK65"/>
    <mergeCell ref="EL94:EX94"/>
    <mergeCell ref="DL93:DX93"/>
    <mergeCell ref="DL89:DX89"/>
    <mergeCell ref="EL93:EX93"/>
    <mergeCell ref="EL65:EX65"/>
    <mergeCell ref="EL67:EX67"/>
    <mergeCell ref="EL95:EX95"/>
    <mergeCell ref="DL86:DX86"/>
    <mergeCell ref="DY46:EK46"/>
    <mergeCell ref="EU33:FK33"/>
    <mergeCell ref="EU39:FK39"/>
    <mergeCell ref="DY47:EK47"/>
    <mergeCell ref="EY53:FK53"/>
    <mergeCell ref="EY49:FK49"/>
    <mergeCell ref="EL49:EX49"/>
    <mergeCell ref="EU37:FK37"/>
    <mergeCell ref="EY46:FK46"/>
    <mergeCell ref="EU34:FK34"/>
    <mergeCell ref="EY91:FK91"/>
    <mergeCell ref="EY93:FK93"/>
    <mergeCell ref="DO34:EE34"/>
    <mergeCell ref="EU36:FK36"/>
    <mergeCell ref="DO36:EE36"/>
    <mergeCell ref="EY47:FK47"/>
    <mergeCell ref="EU35:FK35"/>
    <mergeCell ref="EL45:FK45"/>
    <mergeCell ref="DL47:DX47"/>
    <mergeCell ref="EL46:EX46"/>
    <mergeCell ref="CY95:DK95"/>
    <mergeCell ref="CY93:DK93"/>
    <mergeCell ref="CY77:DK77"/>
    <mergeCell ref="EY86:FK86"/>
    <mergeCell ref="EY88:FK88"/>
    <mergeCell ref="EY87:FK87"/>
    <mergeCell ref="EY89:FK89"/>
    <mergeCell ref="EY95:FK95"/>
    <mergeCell ref="EY94:FK94"/>
    <mergeCell ref="EY90:FK90"/>
    <mergeCell ref="DY54:EK54"/>
    <mergeCell ref="DL76:DX76"/>
    <mergeCell ref="DL87:DX87"/>
    <mergeCell ref="CY49:DK49"/>
    <mergeCell ref="DY49:EK49"/>
    <mergeCell ref="DL98:DX98"/>
    <mergeCell ref="DY58:EK58"/>
    <mergeCell ref="CY97:DK97"/>
    <mergeCell ref="CY86:DK86"/>
    <mergeCell ref="CY76:DK76"/>
    <mergeCell ref="DY52:EK52"/>
    <mergeCell ref="DL51:DX51"/>
    <mergeCell ref="CY50:DK50"/>
    <mergeCell ref="CY51:DK51"/>
    <mergeCell ref="EL54:EX54"/>
    <mergeCell ref="DY97:EK97"/>
    <mergeCell ref="EL96:EX96"/>
    <mergeCell ref="DL60:DX60"/>
    <mergeCell ref="DL64:DX64"/>
    <mergeCell ref="EL64:EX64"/>
    <mergeCell ref="CI68:CX68"/>
    <mergeCell ref="DL68:DX68"/>
    <mergeCell ref="DL74:DX74"/>
    <mergeCell ref="DL49:DX49"/>
    <mergeCell ref="EL50:EX50"/>
    <mergeCell ref="CY47:DK47"/>
    <mergeCell ref="EL48:EX48"/>
    <mergeCell ref="EL52:EX52"/>
    <mergeCell ref="EL51:EX51"/>
    <mergeCell ref="EL47:EX47"/>
    <mergeCell ref="CY52:DK52"/>
    <mergeCell ref="CY54:DK54"/>
    <mergeCell ref="CY56:DK56"/>
    <mergeCell ref="CY55:DK55"/>
    <mergeCell ref="CI49:CX49"/>
    <mergeCell ref="CI50:CX50"/>
    <mergeCell ref="CG35:CW35"/>
    <mergeCell ref="CX34:DN34"/>
    <mergeCell ref="CY67:DK67"/>
    <mergeCell ref="CY92:DK92"/>
    <mergeCell ref="EF32:ET32"/>
    <mergeCell ref="CG33:CW33"/>
    <mergeCell ref="CX36:DN36"/>
    <mergeCell ref="DO35:EE35"/>
    <mergeCell ref="DO32:EE32"/>
    <mergeCell ref="CX33:DN33"/>
    <mergeCell ref="EF37:ET37"/>
    <mergeCell ref="DO37:EE37"/>
    <mergeCell ref="CX37:DN37"/>
    <mergeCell ref="EF35:ET35"/>
    <mergeCell ref="EF36:ET36"/>
    <mergeCell ref="EU32:FK32"/>
    <mergeCell ref="CX32:DN32"/>
    <mergeCell ref="CX35:DN35"/>
    <mergeCell ref="EF33:ET33"/>
    <mergeCell ref="EF34:ET34"/>
    <mergeCell ref="DL83:DX83"/>
    <mergeCell ref="CY46:DK46"/>
    <mergeCell ref="CI46:CX46"/>
    <mergeCell ref="CI45:EK45"/>
    <mergeCell ref="DL46:DX46"/>
    <mergeCell ref="EF38:ET38"/>
    <mergeCell ref="DL48:DX48"/>
    <mergeCell ref="CX39:DN39"/>
    <mergeCell ref="CI48:CX48"/>
    <mergeCell ref="DY48:EK48"/>
    <mergeCell ref="CY91:DK91"/>
    <mergeCell ref="DO39:EE39"/>
    <mergeCell ref="CX38:DN38"/>
    <mergeCell ref="EU38:FK38"/>
    <mergeCell ref="BV93:CH93"/>
    <mergeCell ref="CI93:CX93"/>
    <mergeCell ref="EL91:EX91"/>
    <mergeCell ref="EY57:FK57"/>
    <mergeCell ref="CI83:CX83"/>
    <mergeCell ref="EY84:FK84"/>
    <mergeCell ref="CY96:DK96"/>
    <mergeCell ref="BV103:CH103"/>
    <mergeCell ref="DO33:EE33"/>
    <mergeCell ref="DL50:DX50"/>
    <mergeCell ref="DY64:EK64"/>
    <mergeCell ref="DY55:EK55"/>
    <mergeCell ref="DO38:EE38"/>
    <mergeCell ref="CY57:DK57"/>
    <mergeCell ref="CI102:CX102"/>
    <mergeCell ref="CI91:CX91"/>
    <mergeCell ref="EY107:FK107"/>
    <mergeCell ref="BM126:CF126"/>
    <mergeCell ref="BV94:CH94"/>
    <mergeCell ref="CY94:DK94"/>
    <mergeCell ref="CI94:CX94"/>
    <mergeCell ref="BV99:CH99"/>
    <mergeCell ref="BV100:CH100"/>
    <mergeCell ref="CI100:CX100"/>
    <mergeCell ref="BD101:BU101"/>
    <mergeCell ref="CI96:CX96"/>
    <mergeCell ref="AV115:BL115"/>
    <mergeCell ref="BD104:BU104"/>
    <mergeCell ref="A109:FK109"/>
    <mergeCell ref="A106:AJ106"/>
    <mergeCell ref="BV104:CH104"/>
    <mergeCell ref="A104:AJ104"/>
    <mergeCell ref="BV107:CH107"/>
    <mergeCell ref="AK106:AP106"/>
    <mergeCell ref="AQ105:BB105"/>
    <mergeCell ref="EL107:EX107"/>
    <mergeCell ref="BV105:CH105"/>
    <mergeCell ref="BD105:BU105"/>
    <mergeCell ref="AP110:AU111"/>
    <mergeCell ref="BD106:BU106"/>
    <mergeCell ref="AQ106:BB106"/>
    <mergeCell ref="BD107:BU107"/>
    <mergeCell ref="AQ119:AU119"/>
    <mergeCell ref="AQ120:AU120"/>
    <mergeCell ref="AQ116:AU116"/>
    <mergeCell ref="AQ113:AU113"/>
    <mergeCell ref="A107:AJ107"/>
    <mergeCell ref="AQ107:BB107"/>
    <mergeCell ref="AV119:BL119"/>
    <mergeCell ref="AV120:BL120"/>
    <mergeCell ref="A115:AO115"/>
    <mergeCell ref="A117:AO117"/>
    <mergeCell ref="AQ122:AU122"/>
    <mergeCell ref="AQ121:AU121"/>
    <mergeCell ref="BV102:CH102"/>
    <mergeCell ref="AQ102:BB102"/>
    <mergeCell ref="AQ103:BB103"/>
    <mergeCell ref="AV110:BL111"/>
    <mergeCell ref="BV106:CH106"/>
    <mergeCell ref="BM110:CF111"/>
    <mergeCell ref="AQ114:AU114"/>
    <mergeCell ref="AV113:BL113"/>
    <mergeCell ref="AV128:BL128"/>
    <mergeCell ref="AQ128:AU128"/>
    <mergeCell ref="A130:AO130"/>
    <mergeCell ref="A123:AO123"/>
    <mergeCell ref="AQ124:AU124"/>
    <mergeCell ref="AQ115:AU115"/>
    <mergeCell ref="A118:AO118"/>
    <mergeCell ref="AP118:AU118"/>
    <mergeCell ref="AQ123:AU123"/>
    <mergeCell ref="A116:AO116"/>
    <mergeCell ref="AV132:BL132"/>
    <mergeCell ref="AV130:BL130"/>
    <mergeCell ref="AQ125:AU125"/>
    <mergeCell ref="AH137:BI137"/>
    <mergeCell ref="A128:AO128"/>
    <mergeCell ref="AQ130:AU130"/>
    <mergeCell ref="AV126:BL126"/>
    <mergeCell ref="AQ127:AU127"/>
    <mergeCell ref="A129:AO129"/>
    <mergeCell ref="AQ129:AU129"/>
    <mergeCell ref="A133:AO133"/>
    <mergeCell ref="B135:BB135"/>
    <mergeCell ref="R136:AE136"/>
    <mergeCell ref="AH136:BI136"/>
    <mergeCell ref="A125:AO125"/>
    <mergeCell ref="A141:BB141"/>
    <mergeCell ref="A138:AE138"/>
    <mergeCell ref="A139:BB139"/>
    <mergeCell ref="R137:AE137"/>
    <mergeCell ref="AQ132:AU132"/>
    <mergeCell ref="A132:AO132"/>
    <mergeCell ref="A112:AO112"/>
    <mergeCell ref="A134:BB134"/>
    <mergeCell ref="AQ131:AU131"/>
    <mergeCell ref="A131:AO131"/>
    <mergeCell ref="AQ133:AU133"/>
    <mergeCell ref="AV133:BL133"/>
    <mergeCell ref="AV131:BL131"/>
    <mergeCell ref="A124:AO124"/>
    <mergeCell ref="A127:AO127"/>
    <mergeCell ref="A100:AJ100"/>
    <mergeCell ref="AK101:AP101"/>
    <mergeCell ref="A101:AJ101"/>
    <mergeCell ref="A102:AJ102"/>
    <mergeCell ref="A113:AO113"/>
    <mergeCell ref="AV116:BL116"/>
    <mergeCell ref="AP112:AU112"/>
    <mergeCell ref="A110:AO111"/>
    <mergeCell ref="AK107:AP107"/>
    <mergeCell ref="AV112:BL112"/>
    <mergeCell ref="CI101:CX101"/>
    <mergeCell ref="BV101:CH101"/>
    <mergeCell ref="BD103:BU103"/>
    <mergeCell ref="BD102:BU102"/>
    <mergeCell ref="A126:AO126"/>
    <mergeCell ref="A103:AJ103"/>
    <mergeCell ref="AQ104:BB104"/>
    <mergeCell ref="BM124:CF124"/>
    <mergeCell ref="BM117:CF117"/>
    <mergeCell ref="AQ117:AU117"/>
    <mergeCell ref="BV91:CH91"/>
    <mergeCell ref="CY101:DK101"/>
    <mergeCell ref="BD91:BU91"/>
    <mergeCell ref="BV95:CH95"/>
    <mergeCell ref="BV98:CH98"/>
    <mergeCell ref="BV96:CH96"/>
    <mergeCell ref="BV97:CH97"/>
    <mergeCell ref="CY100:DK100"/>
    <mergeCell ref="CY99:DK99"/>
    <mergeCell ref="BD100:BU100"/>
    <mergeCell ref="AQ100:BB100"/>
    <mergeCell ref="AQ101:BB101"/>
    <mergeCell ref="AQ98:BB98"/>
    <mergeCell ref="AQ93:BB93"/>
    <mergeCell ref="AQ97:BB97"/>
    <mergeCell ref="AQ96:BB96"/>
    <mergeCell ref="AQ95:BB95"/>
    <mergeCell ref="BD97:BU97"/>
    <mergeCell ref="BD93:BU93"/>
    <mergeCell ref="BL95:BU95"/>
    <mergeCell ref="BD99:BU99"/>
    <mergeCell ref="CI98:CX98"/>
    <mergeCell ref="BD98:BU98"/>
    <mergeCell ref="CI99:CX99"/>
    <mergeCell ref="CI95:CX95"/>
    <mergeCell ref="BD79:BU79"/>
    <mergeCell ref="AQ77:BB77"/>
    <mergeCell ref="CI97:CX97"/>
    <mergeCell ref="BD76:BU76"/>
    <mergeCell ref="BD90:BU90"/>
    <mergeCell ref="BD86:BU86"/>
    <mergeCell ref="BD85:BU85"/>
    <mergeCell ref="BD88:BU88"/>
    <mergeCell ref="BD89:BU89"/>
    <mergeCell ref="AQ89:BB89"/>
    <mergeCell ref="BD81:BU81"/>
    <mergeCell ref="BD83:BU83"/>
    <mergeCell ref="AQ82:BB82"/>
    <mergeCell ref="BD87:BU87"/>
    <mergeCell ref="AQ85:BB85"/>
    <mergeCell ref="AQ86:BB86"/>
    <mergeCell ref="AK64:AP64"/>
    <mergeCell ref="AK66:AP66"/>
    <mergeCell ref="AQ88:BB88"/>
    <mergeCell ref="BD84:BU84"/>
    <mergeCell ref="AQ75:BB75"/>
    <mergeCell ref="AK82:AP82"/>
    <mergeCell ref="AK75:AP75"/>
    <mergeCell ref="AK77:AP77"/>
    <mergeCell ref="AK81:AP81"/>
    <mergeCell ref="AK76:AP76"/>
    <mergeCell ref="AQ71:BB71"/>
    <mergeCell ref="AQ74:BB74"/>
    <mergeCell ref="AK74:AP74"/>
    <mergeCell ref="AQ78:BB78"/>
    <mergeCell ref="AK65:AP65"/>
    <mergeCell ref="AK67:AP67"/>
    <mergeCell ref="AQ76:BB76"/>
    <mergeCell ref="AK79:AP79"/>
    <mergeCell ref="A79:AJ79"/>
    <mergeCell ref="A81:AJ81"/>
    <mergeCell ref="A82:AJ82"/>
    <mergeCell ref="AQ73:BB73"/>
    <mergeCell ref="AQ64:BB64"/>
    <mergeCell ref="AK78:AP78"/>
    <mergeCell ref="A76:AJ76"/>
    <mergeCell ref="A78:AJ78"/>
    <mergeCell ref="A77:AJ77"/>
    <mergeCell ref="BD94:BU94"/>
    <mergeCell ref="A86:AJ86"/>
    <mergeCell ref="A95:AJ95"/>
    <mergeCell ref="AK91:AP91"/>
    <mergeCell ref="A89:AJ89"/>
    <mergeCell ref="AK69:AP69"/>
    <mergeCell ref="A87:AJ87"/>
    <mergeCell ref="A85:AJ85"/>
    <mergeCell ref="AQ79:BB79"/>
    <mergeCell ref="AQ81:BB81"/>
    <mergeCell ref="A96:AJ96"/>
    <mergeCell ref="AK96:AP96"/>
    <mergeCell ref="A91:AJ91"/>
    <mergeCell ref="A94:AJ94"/>
    <mergeCell ref="AK94:AP94"/>
    <mergeCell ref="A83:AJ83"/>
    <mergeCell ref="AK95:AP95"/>
    <mergeCell ref="A84:AJ84"/>
    <mergeCell ref="AK86:AP86"/>
    <mergeCell ref="A92:AJ92"/>
    <mergeCell ref="A88:AJ88"/>
    <mergeCell ref="AK88:AP88"/>
    <mergeCell ref="A93:AJ93"/>
    <mergeCell ref="AK93:AP93"/>
    <mergeCell ref="AK90:AP90"/>
    <mergeCell ref="A90:AJ90"/>
    <mergeCell ref="AK92:AP92"/>
    <mergeCell ref="A97:AJ97"/>
    <mergeCell ref="A105:AJ105"/>
    <mergeCell ref="AK98:AP98"/>
    <mergeCell ref="AK104:AP104"/>
    <mergeCell ref="AK105:AP105"/>
    <mergeCell ref="A99:AJ99"/>
    <mergeCell ref="A98:AJ98"/>
    <mergeCell ref="AK99:AP99"/>
    <mergeCell ref="AK97:AP97"/>
    <mergeCell ref="AK100:AP100"/>
    <mergeCell ref="A114:AO114"/>
    <mergeCell ref="CG128:CW128"/>
    <mergeCell ref="AV114:BL114"/>
    <mergeCell ref="AV117:BL117"/>
    <mergeCell ref="BM121:CF121"/>
    <mergeCell ref="AV129:BL129"/>
    <mergeCell ref="A120:AO120"/>
    <mergeCell ref="A119:AO119"/>
    <mergeCell ref="AQ126:AU126"/>
    <mergeCell ref="AV127:BL127"/>
    <mergeCell ref="BM127:CF127"/>
    <mergeCell ref="CG126:CW126"/>
    <mergeCell ref="CG127:CW127"/>
    <mergeCell ref="CG121:CW121"/>
    <mergeCell ref="BM125:CF125"/>
    <mergeCell ref="CG129:CW129"/>
    <mergeCell ref="CG117:CW117"/>
    <mergeCell ref="BM115:CF115"/>
    <mergeCell ref="CG120:CW120"/>
    <mergeCell ref="CG116:CW116"/>
    <mergeCell ref="CG115:CW115"/>
    <mergeCell ref="CG112:CW112"/>
    <mergeCell ref="BM112:CF112"/>
    <mergeCell ref="BM114:CF114"/>
    <mergeCell ref="BM113:CF113"/>
    <mergeCell ref="BM116:CF116"/>
    <mergeCell ref="CX132:DN132"/>
    <mergeCell ref="BM132:CF132"/>
    <mergeCell ref="AV118:BL118"/>
    <mergeCell ref="CG118:CW118"/>
    <mergeCell ref="A122:AO122"/>
    <mergeCell ref="A121:AO121"/>
    <mergeCell ref="AV121:BL121"/>
    <mergeCell ref="BM128:CF128"/>
    <mergeCell ref="CG125:CW125"/>
    <mergeCell ref="CG122:CW122"/>
    <mergeCell ref="CG132:CW132"/>
    <mergeCell ref="DO129:EE129"/>
    <mergeCell ref="DO132:EE132"/>
    <mergeCell ref="DO130:EE130"/>
    <mergeCell ref="DO131:EE131"/>
    <mergeCell ref="CA134:DB135"/>
    <mergeCell ref="CX133:DN133"/>
    <mergeCell ref="BM133:CF133"/>
    <mergeCell ref="BM131:CF131"/>
    <mergeCell ref="CG133:CW133"/>
    <mergeCell ref="BM130:CF130"/>
    <mergeCell ref="CG130:CW130"/>
    <mergeCell ref="CX131:DN131"/>
    <mergeCell ref="CG131:CW131"/>
    <mergeCell ref="CX130:DN130"/>
    <mergeCell ref="CX129:DN129"/>
    <mergeCell ref="BM129:CF129"/>
    <mergeCell ref="EU129:FK129"/>
    <mergeCell ref="DT136:ET136"/>
    <mergeCell ref="DT135:ET135"/>
    <mergeCell ref="DD136:DQ136"/>
    <mergeCell ref="EU133:FK133"/>
    <mergeCell ref="DO133:EE133"/>
    <mergeCell ref="EF133:ET133"/>
    <mergeCell ref="EF130:ET130"/>
    <mergeCell ref="EF132:ET132"/>
    <mergeCell ref="EU122:FK122"/>
    <mergeCell ref="EF122:ET122"/>
    <mergeCell ref="EU132:FK132"/>
    <mergeCell ref="EU130:FK130"/>
    <mergeCell ref="EF131:ET131"/>
    <mergeCell ref="EU128:FK128"/>
    <mergeCell ref="EF128:ET128"/>
    <mergeCell ref="EU131:FK131"/>
    <mergeCell ref="EF129:ET129"/>
    <mergeCell ref="EF123:ET123"/>
    <mergeCell ref="EU123:FK123"/>
    <mergeCell ref="CX128:DN128"/>
    <mergeCell ref="DO126:EE126"/>
    <mergeCell ref="CX126:DN126"/>
    <mergeCell ref="CX127:DN127"/>
    <mergeCell ref="DO128:EE128"/>
    <mergeCell ref="CX123:DN123"/>
    <mergeCell ref="DO127:EE127"/>
    <mergeCell ref="EU126:FK126"/>
    <mergeCell ref="EF126:ET126"/>
    <mergeCell ref="EU127:FK127"/>
    <mergeCell ref="EF127:ET127"/>
    <mergeCell ref="EU125:FK125"/>
    <mergeCell ref="EF124:ET124"/>
    <mergeCell ref="EU124:FK124"/>
    <mergeCell ref="EF125:ET125"/>
    <mergeCell ref="CX118:DN118"/>
    <mergeCell ref="DO124:EE124"/>
    <mergeCell ref="CX125:DN125"/>
    <mergeCell ref="CX124:DN124"/>
    <mergeCell ref="CX119:DN119"/>
    <mergeCell ref="DO123:EE123"/>
    <mergeCell ref="DO122:EE122"/>
    <mergeCell ref="CX122:DN122"/>
    <mergeCell ref="DO125:EE125"/>
    <mergeCell ref="DO121:EE121"/>
    <mergeCell ref="AV125:BL125"/>
    <mergeCell ref="CG124:CW124"/>
    <mergeCell ref="AV123:BL123"/>
    <mergeCell ref="AV122:BL122"/>
    <mergeCell ref="BM123:CF123"/>
    <mergeCell ref="AV124:BL124"/>
    <mergeCell ref="BM122:CF122"/>
    <mergeCell ref="CG123:CW123"/>
    <mergeCell ref="EF119:ET119"/>
    <mergeCell ref="EU120:FK120"/>
    <mergeCell ref="DO119:EE119"/>
    <mergeCell ref="CX121:DN121"/>
    <mergeCell ref="BM120:CF120"/>
    <mergeCell ref="BM119:CF119"/>
    <mergeCell ref="DO120:EE120"/>
    <mergeCell ref="CX120:DN120"/>
    <mergeCell ref="CG119:CW119"/>
    <mergeCell ref="DO115:EE115"/>
    <mergeCell ref="DO118:EE118"/>
    <mergeCell ref="DO117:EE117"/>
    <mergeCell ref="EF121:ET121"/>
    <mergeCell ref="EU118:FK118"/>
    <mergeCell ref="EU117:FK117"/>
    <mergeCell ref="EF120:ET120"/>
    <mergeCell ref="EU119:FK119"/>
    <mergeCell ref="EF118:ET118"/>
    <mergeCell ref="EU121:FK121"/>
    <mergeCell ref="EU116:FK116"/>
    <mergeCell ref="EF116:ET116"/>
    <mergeCell ref="AK103:AP103"/>
    <mergeCell ref="BM118:CF118"/>
    <mergeCell ref="CX117:DN117"/>
    <mergeCell ref="CG113:CW113"/>
    <mergeCell ref="EU115:FK115"/>
    <mergeCell ref="EF115:ET115"/>
    <mergeCell ref="EF117:ET117"/>
    <mergeCell ref="DO116:EE116"/>
    <mergeCell ref="AQ66:BB66"/>
    <mergeCell ref="AQ68:BB68"/>
    <mergeCell ref="AQ70:BB70"/>
    <mergeCell ref="AQ99:BB99"/>
    <mergeCell ref="EF112:ET112"/>
    <mergeCell ref="CX112:DN112"/>
    <mergeCell ref="DO112:EE112"/>
    <mergeCell ref="BD96:BU96"/>
    <mergeCell ref="AQ94:BB94"/>
    <mergeCell ref="AQ90:BB90"/>
    <mergeCell ref="AK70:AP70"/>
    <mergeCell ref="AK102:AP102"/>
    <mergeCell ref="AK87:AP87"/>
    <mergeCell ref="AQ87:BB87"/>
    <mergeCell ref="AK89:AP89"/>
    <mergeCell ref="EU114:FK114"/>
    <mergeCell ref="EF114:ET114"/>
    <mergeCell ref="AQ72:BB72"/>
    <mergeCell ref="EF113:ET113"/>
    <mergeCell ref="CG114:CW114"/>
    <mergeCell ref="AQ67:BB67"/>
    <mergeCell ref="AQ69:BB69"/>
    <mergeCell ref="AK83:AP83"/>
    <mergeCell ref="BD52:BU52"/>
    <mergeCell ref="AK53:AP53"/>
    <mergeCell ref="AK52:AP52"/>
    <mergeCell ref="BD53:BU53"/>
    <mergeCell ref="AQ52:BB52"/>
    <mergeCell ref="AQ53:BB53"/>
    <mergeCell ref="AK62:AO62"/>
    <mergeCell ref="A71:AJ71"/>
    <mergeCell ref="A73:AJ73"/>
    <mergeCell ref="AK85:AP85"/>
    <mergeCell ref="AQ83:BB83"/>
    <mergeCell ref="AQ63:BB63"/>
    <mergeCell ref="AK84:AP84"/>
    <mergeCell ref="AK71:AP71"/>
    <mergeCell ref="AK68:AP68"/>
    <mergeCell ref="AQ84:BB84"/>
    <mergeCell ref="AQ65:BB65"/>
    <mergeCell ref="A67:AJ67"/>
    <mergeCell ref="A68:AJ68"/>
    <mergeCell ref="A66:AJ66"/>
    <mergeCell ref="A64:AJ64"/>
    <mergeCell ref="A65:AJ65"/>
    <mergeCell ref="A75:AJ75"/>
    <mergeCell ref="A74:AJ74"/>
    <mergeCell ref="A69:AJ69"/>
    <mergeCell ref="A72:AJ72"/>
    <mergeCell ref="A70:AJ70"/>
    <mergeCell ref="A63:AJ63"/>
    <mergeCell ref="AK63:AP63"/>
    <mergeCell ref="AK50:AP50"/>
    <mergeCell ref="A58:AJ58"/>
    <mergeCell ref="A54:AJ54"/>
    <mergeCell ref="A55:AJ55"/>
    <mergeCell ref="A56:AJ56"/>
    <mergeCell ref="AK56:AP56"/>
    <mergeCell ref="AK58:AP58"/>
    <mergeCell ref="AK57:AP57"/>
    <mergeCell ref="A57:AJ57"/>
    <mergeCell ref="A53:AJ53"/>
    <mergeCell ref="A52:AJ52"/>
    <mergeCell ref="AK54:AP54"/>
    <mergeCell ref="A48:AJ48"/>
    <mergeCell ref="A50:AJ50"/>
    <mergeCell ref="A51:AJ51"/>
    <mergeCell ref="A49:AJ49"/>
    <mergeCell ref="AK55:AP55"/>
    <mergeCell ref="BD51:BU51"/>
    <mergeCell ref="BL50:BU50"/>
    <mergeCell ref="A35:AM35"/>
    <mergeCell ref="A36:AM36"/>
    <mergeCell ref="A47:AJ47"/>
    <mergeCell ref="AT39:BB39"/>
    <mergeCell ref="AK45:AP46"/>
    <mergeCell ref="AN39:AS39"/>
    <mergeCell ref="AQ45:BB46"/>
    <mergeCell ref="A39:AM39"/>
    <mergeCell ref="BL35:CF35"/>
    <mergeCell ref="BL39:CF39"/>
    <mergeCell ref="BV48:CH48"/>
    <mergeCell ref="BV45:CH46"/>
    <mergeCell ref="CG38:CW38"/>
    <mergeCell ref="BD45:BU46"/>
    <mergeCell ref="BD47:BU47"/>
    <mergeCell ref="CG39:CW39"/>
    <mergeCell ref="BL36:CF36"/>
    <mergeCell ref="CI47:CX47"/>
    <mergeCell ref="BL33:CF33"/>
    <mergeCell ref="BL27:CF27"/>
    <mergeCell ref="BV50:CH50"/>
    <mergeCell ref="BV49:CH49"/>
    <mergeCell ref="CG34:CW34"/>
    <mergeCell ref="BL34:CF34"/>
    <mergeCell ref="CG36:CW36"/>
    <mergeCell ref="CG37:CW37"/>
    <mergeCell ref="CG32:CW32"/>
    <mergeCell ref="CG31:CW31"/>
    <mergeCell ref="CX30:DN30"/>
    <mergeCell ref="AQ50:BB50"/>
    <mergeCell ref="BL38:CF38"/>
    <mergeCell ref="BD48:BU48"/>
    <mergeCell ref="A44:FK44"/>
    <mergeCell ref="EY48:FK48"/>
    <mergeCell ref="CY48:DK48"/>
    <mergeCell ref="EF39:ET39"/>
    <mergeCell ref="BD49:BU49"/>
    <mergeCell ref="BV47:CH47"/>
    <mergeCell ref="EU30:FK30"/>
    <mergeCell ref="EU31:FK31"/>
    <mergeCell ref="DO30:EE30"/>
    <mergeCell ref="EF30:ET30"/>
    <mergeCell ref="EF31:ET31"/>
    <mergeCell ref="DO31:EE31"/>
    <mergeCell ref="EU29:FK29"/>
    <mergeCell ref="CG27:CW27"/>
    <mergeCell ref="EF26:ET26"/>
    <mergeCell ref="EU26:FK26"/>
    <mergeCell ref="EU27:FK27"/>
    <mergeCell ref="DO28:EE28"/>
    <mergeCell ref="EF29:ET29"/>
    <mergeCell ref="DO29:EE29"/>
    <mergeCell ref="CX29:DN29"/>
    <mergeCell ref="DO26:EE26"/>
    <mergeCell ref="CG26:CW26"/>
    <mergeCell ref="CG28:CW28"/>
    <mergeCell ref="DO27:EE27"/>
    <mergeCell ref="CX27:DN27"/>
    <mergeCell ref="CX28:DN28"/>
    <mergeCell ref="CG30:CW30"/>
    <mergeCell ref="CG29:CW29"/>
    <mergeCell ref="CX31:DN31"/>
    <mergeCell ref="A21:AM21"/>
    <mergeCell ref="AT23:BB23"/>
    <mergeCell ref="BL23:CF23"/>
    <mergeCell ref="AT26:BB26"/>
    <mergeCell ref="AT25:BB25"/>
    <mergeCell ref="AN26:AS26"/>
    <mergeCell ref="AT24:BB24"/>
    <mergeCell ref="A22:AM22"/>
    <mergeCell ref="BL22:CF22"/>
    <mergeCell ref="BL21:CF21"/>
    <mergeCell ref="AN25:AS25"/>
    <mergeCell ref="AN21:AS21"/>
    <mergeCell ref="AN23:AS23"/>
    <mergeCell ref="AN22:AS22"/>
    <mergeCell ref="A23:AM23"/>
    <mergeCell ref="A24:AM24"/>
    <mergeCell ref="DO23:EE23"/>
    <mergeCell ref="CG23:CW23"/>
    <mergeCell ref="CG24:CW24"/>
    <mergeCell ref="BL25:CF25"/>
    <mergeCell ref="CG25:CW25"/>
    <mergeCell ref="AT21:BB21"/>
    <mergeCell ref="AT22:BB22"/>
    <mergeCell ref="DO25:EE25"/>
    <mergeCell ref="DO24:EE24"/>
    <mergeCell ref="EU22:FK22"/>
    <mergeCell ref="CX23:DN23"/>
    <mergeCell ref="CG20:CW20"/>
    <mergeCell ref="CX21:DN21"/>
    <mergeCell ref="DO18:EE18"/>
    <mergeCell ref="DO19:EE19"/>
    <mergeCell ref="CX20:DN20"/>
    <mergeCell ref="DO21:EE21"/>
    <mergeCell ref="CG21:CW21"/>
    <mergeCell ref="EU21:FK21"/>
    <mergeCell ref="EF22:ET22"/>
    <mergeCell ref="CX24:DN24"/>
    <mergeCell ref="EU19:FK19"/>
    <mergeCell ref="EF21:ET21"/>
    <mergeCell ref="EU24:FK24"/>
    <mergeCell ref="EU20:FK20"/>
    <mergeCell ref="EU23:FK23"/>
    <mergeCell ref="EF20:ET20"/>
    <mergeCell ref="DO22:EE22"/>
    <mergeCell ref="EU28:FK28"/>
    <mergeCell ref="EF28:ET28"/>
    <mergeCell ref="EF25:ET25"/>
    <mergeCell ref="EU25:FK25"/>
    <mergeCell ref="EF27:ET27"/>
    <mergeCell ref="EF23:ET23"/>
    <mergeCell ref="EF24:ET24"/>
    <mergeCell ref="EU8:FK8"/>
    <mergeCell ref="A14:FK14"/>
    <mergeCell ref="EH10:ER10"/>
    <mergeCell ref="EH9:ER9"/>
    <mergeCell ref="V9:EC9"/>
    <mergeCell ref="EU10:FK10"/>
    <mergeCell ref="P10:ED10"/>
    <mergeCell ref="EU11:FK11"/>
    <mergeCell ref="A4:ET4"/>
    <mergeCell ref="A18:AM18"/>
    <mergeCell ref="CX17:DN17"/>
    <mergeCell ref="CG16:ET16"/>
    <mergeCell ref="EF17:ET17"/>
    <mergeCell ref="CG17:CW17"/>
    <mergeCell ref="BN8:ED8"/>
    <mergeCell ref="CX18:DN18"/>
    <mergeCell ref="EF18:ET18"/>
    <mergeCell ref="CG18:CW18"/>
    <mergeCell ref="A16:AM17"/>
    <mergeCell ref="EU16:FK17"/>
    <mergeCell ref="DO20:EE20"/>
    <mergeCell ref="EU1:FK2"/>
    <mergeCell ref="EU6:FK6"/>
    <mergeCell ref="A1:ET1"/>
    <mergeCell ref="A2:ET2"/>
    <mergeCell ref="A3:ET3"/>
    <mergeCell ref="AN20:AS20"/>
    <mergeCell ref="AN16:AS17"/>
    <mergeCell ref="BL18:CF18"/>
    <mergeCell ref="A20:AM20"/>
    <mergeCell ref="BL19:CF19"/>
    <mergeCell ref="AT20:BB20"/>
    <mergeCell ref="AN18:AS18"/>
    <mergeCell ref="AT18:BB18"/>
    <mergeCell ref="A19:AM19"/>
    <mergeCell ref="AT19:BB19"/>
    <mergeCell ref="BL20:CF20"/>
    <mergeCell ref="AN19:AS19"/>
    <mergeCell ref="BK7:CE7"/>
    <mergeCell ref="CK7:CL7"/>
    <mergeCell ref="CF7:CJ7"/>
    <mergeCell ref="CX26:DN26"/>
    <mergeCell ref="CX25:DN25"/>
    <mergeCell ref="CG19:CW19"/>
    <mergeCell ref="CX19:DN19"/>
    <mergeCell ref="CX22:DN22"/>
    <mergeCell ref="BL26:CF26"/>
    <mergeCell ref="BL24:CF24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BL16:CF17"/>
    <mergeCell ref="DO17:EE17"/>
    <mergeCell ref="BL28:CF28"/>
    <mergeCell ref="BL37:CF37"/>
    <mergeCell ref="AN29:AS29"/>
    <mergeCell ref="AN35:AS35"/>
    <mergeCell ref="AN36:AS36"/>
    <mergeCell ref="AN34:AS34"/>
    <mergeCell ref="BL32:CF32"/>
    <mergeCell ref="BL30:CF30"/>
    <mergeCell ref="BL31:CF31"/>
    <mergeCell ref="BL29:CF29"/>
    <mergeCell ref="A33:AM33"/>
    <mergeCell ref="AQ51:BB51"/>
    <mergeCell ref="AN38:AS38"/>
    <mergeCell ref="AT36:BB36"/>
    <mergeCell ref="AQ48:BB48"/>
    <mergeCell ref="AT38:BB38"/>
    <mergeCell ref="AK49:AP49"/>
    <mergeCell ref="AK51:AP51"/>
    <mergeCell ref="A38:AM38"/>
    <mergeCell ref="AQ49:BB49"/>
    <mergeCell ref="AN30:AS30"/>
    <mergeCell ref="AT31:BB31"/>
    <mergeCell ref="AN33:AS33"/>
    <mergeCell ref="AT29:BB29"/>
    <mergeCell ref="AT27:BB27"/>
    <mergeCell ref="AN28:AS28"/>
    <mergeCell ref="AT28:BB28"/>
    <mergeCell ref="AT32:BB32"/>
    <mergeCell ref="AT30:BB30"/>
    <mergeCell ref="AQ54:BB54"/>
    <mergeCell ref="AT34:BB34"/>
    <mergeCell ref="AN37:AS37"/>
    <mergeCell ref="AT37:BB37"/>
    <mergeCell ref="A45:AJ46"/>
    <mergeCell ref="A37:AM37"/>
    <mergeCell ref="AK47:AP47"/>
    <mergeCell ref="AK48:AP48"/>
    <mergeCell ref="AN24:AS24"/>
    <mergeCell ref="A26:AM26"/>
    <mergeCell ref="A29:AM29"/>
    <mergeCell ref="A25:AM25"/>
    <mergeCell ref="A34:AM34"/>
    <mergeCell ref="AQ47:BB47"/>
    <mergeCell ref="AT35:BB35"/>
    <mergeCell ref="A27:AM27"/>
    <mergeCell ref="AN27:AS27"/>
    <mergeCell ref="AT33:BB33"/>
    <mergeCell ref="A32:AM32"/>
    <mergeCell ref="A28:AM28"/>
    <mergeCell ref="AK73:AP73"/>
    <mergeCell ref="AN31:AS31"/>
    <mergeCell ref="AN32:AS32"/>
    <mergeCell ref="A31:AM31"/>
    <mergeCell ref="A61:AJ61"/>
    <mergeCell ref="AK61:AP61"/>
    <mergeCell ref="AK72:AP72"/>
    <mergeCell ref="A30:AM30"/>
    <mergeCell ref="EU112:FK112"/>
    <mergeCell ref="EU113:FK113"/>
    <mergeCell ref="EU110:FK111"/>
    <mergeCell ref="CG110:ET110"/>
    <mergeCell ref="EF111:ET111"/>
    <mergeCell ref="DO111:EE111"/>
    <mergeCell ref="CX111:DN111"/>
    <mergeCell ref="CG111:CW111"/>
    <mergeCell ref="CI105:CX105"/>
    <mergeCell ref="DY106:EK106"/>
    <mergeCell ref="DL105:DX105"/>
    <mergeCell ref="CY105:DK105"/>
    <mergeCell ref="CX116:DN116"/>
    <mergeCell ref="CX115:DN115"/>
    <mergeCell ref="CX114:DN114"/>
    <mergeCell ref="DO113:EE113"/>
    <mergeCell ref="DO114:EE114"/>
    <mergeCell ref="CX113:DN113"/>
    <mergeCell ref="EY102:FK102"/>
    <mergeCell ref="EL102:EX102"/>
    <mergeCell ref="EL103:EX103"/>
    <mergeCell ref="EL106:EX106"/>
    <mergeCell ref="EL105:EX105"/>
    <mergeCell ref="EY105:FK105"/>
    <mergeCell ref="EL104:EX104"/>
    <mergeCell ref="EY104:FK104"/>
    <mergeCell ref="EY103:FK103"/>
    <mergeCell ref="EY106:FK106"/>
    <mergeCell ref="CI104:CX104"/>
    <mergeCell ref="DY104:EK104"/>
    <mergeCell ref="CY102:DK102"/>
    <mergeCell ref="CI103:CX103"/>
    <mergeCell ref="DL104:DX104"/>
    <mergeCell ref="DL102:DX102"/>
    <mergeCell ref="DY103:EK103"/>
    <mergeCell ref="DY102:EK102"/>
    <mergeCell ref="DL103:DX103"/>
    <mergeCell ref="CY103:DK103"/>
    <mergeCell ref="DY107:EK107"/>
    <mergeCell ref="DY105:EK105"/>
    <mergeCell ref="DY98:EK98"/>
    <mergeCell ref="EL101:EX101"/>
    <mergeCell ref="EL100:EX100"/>
    <mergeCell ref="CY104:DK104"/>
    <mergeCell ref="CY98:DK98"/>
    <mergeCell ref="CI107:CX107"/>
    <mergeCell ref="DL107:DX107"/>
    <mergeCell ref="CY106:DK106"/>
    <mergeCell ref="DL106:DX106"/>
    <mergeCell ref="CI106:CX106"/>
    <mergeCell ref="CY107:DK107"/>
    <mergeCell ref="EY101:FK101"/>
    <mergeCell ref="DY101:EK101"/>
    <mergeCell ref="DY99:EK99"/>
    <mergeCell ref="EY100:FK100"/>
    <mergeCell ref="DL101:DX101"/>
    <mergeCell ref="DY100:EK100"/>
    <mergeCell ref="DL99:DX99"/>
    <mergeCell ref="DL100:DX100"/>
    <mergeCell ref="FM96:FQ96"/>
    <mergeCell ref="FM93:FQ93"/>
    <mergeCell ref="FM99:FQ99"/>
    <mergeCell ref="EL98:EX98"/>
    <mergeCell ref="EL97:EX97"/>
    <mergeCell ref="EL99:EX99"/>
    <mergeCell ref="FM97:FQ97"/>
    <mergeCell ref="EY98:FK98"/>
    <mergeCell ref="FM98:FQ98"/>
    <mergeCell ref="EY99:FK99"/>
    <mergeCell ref="EY97:FK97"/>
    <mergeCell ref="DL97:DX97"/>
    <mergeCell ref="DY94:EK94"/>
    <mergeCell ref="DY91:EK91"/>
    <mergeCell ref="DY90:EK90"/>
    <mergeCell ref="DY96:EK96"/>
    <mergeCell ref="DL94:DX94"/>
    <mergeCell ref="DL91:DX91"/>
    <mergeCell ref="DL90:DX90"/>
    <mergeCell ref="EY96:FK96"/>
    <mergeCell ref="FM91:FQ91"/>
    <mergeCell ref="FM89:FQ89"/>
    <mergeCell ref="FM87:FQ87"/>
    <mergeCell ref="FM88:FQ88"/>
    <mergeCell ref="FM86:FQ86"/>
    <mergeCell ref="FM90:FQ90"/>
    <mergeCell ref="FM92:FQ92"/>
    <mergeCell ref="FM74:FQ74"/>
    <mergeCell ref="EY51:FK51"/>
    <mergeCell ref="EY52:FK52"/>
    <mergeCell ref="EY54:FK54"/>
    <mergeCell ref="EY58:FK58"/>
    <mergeCell ref="EY60:FK60"/>
    <mergeCell ref="EY74:FK74"/>
    <mergeCell ref="EY59:FK59"/>
    <mergeCell ref="EY55:FK55"/>
    <mergeCell ref="FN50:FR50"/>
    <mergeCell ref="EY63:FK63"/>
    <mergeCell ref="FM71:FQ71"/>
    <mergeCell ref="FM70:FQ70"/>
    <mergeCell ref="EY70:FK70"/>
    <mergeCell ref="EY50:FK50"/>
    <mergeCell ref="EY66:FK66"/>
    <mergeCell ref="FM66:FQ66"/>
    <mergeCell ref="EY56:FK56"/>
    <mergeCell ref="EY67:FK67"/>
    <mergeCell ref="FM76:FQ76"/>
    <mergeCell ref="FM82:FQ82"/>
    <mergeCell ref="EY72:FK72"/>
    <mergeCell ref="FM77:FQ77"/>
    <mergeCell ref="EY75:FK75"/>
    <mergeCell ref="EY76:FK76"/>
    <mergeCell ref="FM75:FQ75"/>
    <mergeCell ref="EY73:FK73"/>
    <mergeCell ref="EY82:FK82"/>
    <mergeCell ref="FM73:FQ73"/>
    <mergeCell ref="FM72:FQ72"/>
    <mergeCell ref="EY69:FK69"/>
    <mergeCell ref="EY68:FK68"/>
    <mergeCell ref="FM68:FQ68"/>
    <mergeCell ref="EY71:FK71"/>
    <mergeCell ref="FM69:FQ69"/>
    <mergeCell ref="BV84:CH84"/>
    <mergeCell ref="CI84:CX84"/>
    <mergeCell ref="EL85:EX85"/>
    <mergeCell ref="CI85:CX85"/>
    <mergeCell ref="DY83:EK83"/>
    <mergeCell ref="DL85:DX85"/>
    <mergeCell ref="DY85:EK85"/>
    <mergeCell ref="CY85:DK85"/>
    <mergeCell ref="CY83:DK83"/>
    <mergeCell ref="CY84:DK84"/>
    <mergeCell ref="FM79:FQ79"/>
    <mergeCell ref="FM85:FQ85"/>
    <mergeCell ref="FM83:FQ83"/>
    <mergeCell ref="FM81:FQ81"/>
    <mergeCell ref="FM84:FQ84"/>
    <mergeCell ref="EY85:FK85"/>
    <mergeCell ref="EY79:FK79"/>
    <mergeCell ref="EY83:FK83"/>
    <mergeCell ref="EY80:FK80"/>
    <mergeCell ref="EY81:FK81"/>
    <mergeCell ref="EY77:FK77"/>
    <mergeCell ref="FM78:FQ78"/>
    <mergeCell ref="BV83:CH83"/>
    <mergeCell ref="CY78:DK78"/>
    <mergeCell ref="DL77:DX77"/>
    <mergeCell ref="DY79:EK79"/>
    <mergeCell ref="DY81:EK81"/>
    <mergeCell ref="DL81:DX81"/>
    <mergeCell ref="BV82:CH82"/>
    <mergeCell ref="BV79:CH79"/>
    <mergeCell ref="CI58:CX58"/>
    <mergeCell ref="CY62:DK62"/>
    <mergeCell ref="CI61:CX61"/>
    <mergeCell ref="EL60:EX60"/>
    <mergeCell ref="CI59:CX59"/>
    <mergeCell ref="DL61:DX61"/>
    <mergeCell ref="EL58:EX58"/>
    <mergeCell ref="DL55:DX55"/>
    <mergeCell ref="CY61:DK61"/>
    <mergeCell ref="CY59:DK59"/>
    <mergeCell ref="EL57:EX57"/>
    <mergeCell ref="DL58:DX58"/>
    <mergeCell ref="FM65:FQ65"/>
    <mergeCell ref="DY65:EK65"/>
    <mergeCell ref="CY63:DK63"/>
    <mergeCell ref="DL63:DX63"/>
    <mergeCell ref="DL57:DX57"/>
    <mergeCell ref="DL52:DX52"/>
    <mergeCell ref="DL53:DX53"/>
    <mergeCell ref="DL54:DX54"/>
    <mergeCell ref="CY53:DK53"/>
    <mergeCell ref="BV55:CH55"/>
    <mergeCell ref="FM67:FQ67"/>
    <mergeCell ref="EL53:EX53"/>
    <mergeCell ref="CI67:CX67"/>
    <mergeCell ref="CY60:DK60"/>
    <mergeCell ref="CI62:CX62"/>
    <mergeCell ref="DY63:EK63"/>
    <mergeCell ref="EL69:EX69"/>
    <mergeCell ref="EL66:EX66"/>
    <mergeCell ref="CY70:DK70"/>
    <mergeCell ref="CY64:DK64"/>
    <mergeCell ref="DL65:DX65"/>
    <mergeCell ref="DY66:EK66"/>
    <mergeCell ref="DL67:DX67"/>
    <mergeCell ref="DY69:EK69"/>
    <mergeCell ref="DL69:DX69"/>
    <mergeCell ref="BV51:CH51"/>
    <mergeCell ref="CI57:CX57"/>
    <mergeCell ref="BV57:CH57"/>
    <mergeCell ref="CI51:CX51"/>
    <mergeCell ref="BV52:CH52"/>
    <mergeCell ref="CI52:CX52"/>
    <mergeCell ref="BV53:CH53"/>
    <mergeCell ref="CI55:CX55"/>
    <mergeCell ref="DL62:DX62"/>
    <mergeCell ref="DY51:EK51"/>
    <mergeCell ref="DY50:EK50"/>
    <mergeCell ref="CI70:CX70"/>
    <mergeCell ref="DL70:DX70"/>
    <mergeCell ref="CI53:CX53"/>
    <mergeCell ref="CI54:CX54"/>
    <mergeCell ref="DY53:EK53"/>
    <mergeCell ref="CY65:DK65"/>
    <mergeCell ref="CY68:DK68"/>
    <mergeCell ref="BV71:CH71"/>
    <mergeCell ref="CI75:CX75"/>
    <mergeCell ref="EL75:EX75"/>
    <mergeCell ref="EL74:EX74"/>
    <mergeCell ref="DY72:EK72"/>
    <mergeCell ref="CI73:CX73"/>
    <mergeCell ref="DY75:EK75"/>
    <mergeCell ref="EL71:EX71"/>
    <mergeCell ref="DY74:EK74"/>
    <mergeCell ref="BV78:CH78"/>
    <mergeCell ref="BV74:CH74"/>
    <mergeCell ref="BV81:CH81"/>
    <mergeCell ref="BV73:CH73"/>
    <mergeCell ref="BV76:CH76"/>
    <mergeCell ref="BV75:CH75"/>
    <mergeCell ref="BV77:CH77"/>
    <mergeCell ref="BV80:CH80"/>
    <mergeCell ref="FM63:FQ63"/>
    <mergeCell ref="BD64:BU64"/>
    <mergeCell ref="FM64:FQ64"/>
    <mergeCell ref="EL61:EX61"/>
    <mergeCell ref="EY61:FK61"/>
    <mergeCell ref="DY61:EK61"/>
    <mergeCell ref="EY62:FK62"/>
    <mergeCell ref="EL62:EX62"/>
    <mergeCell ref="BL62:BU62"/>
    <mergeCell ref="EY64:FK64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9" r:id="rId3"/>
  <rowBreaks count="2" manualBreakCount="2">
    <brk id="39" max="167" man="1"/>
    <brk id="108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2016-05-05T05:35:01Z</cp:lastPrinted>
  <dcterms:created xsi:type="dcterms:W3CDTF">2005-02-01T12:32:18Z</dcterms:created>
  <dcterms:modified xsi:type="dcterms:W3CDTF">2016-05-18T06:17:01Z</dcterms:modified>
  <cp:category/>
  <cp:version/>
  <cp:contentType/>
  <cp:contentStatus/>
</cp:coreProperties>
</file>