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480" windowHeight="4440" activeTab="0"/>
  </bookViews>
  <sheets>
    <sheet name="Тит. лист" sheetId="1" r:id="rId1"/>
  </sheets>
  <definedNames>
    <definedName name="_xlnm.Print_Area" localSheetId="0">'Тит. лист'!$A$1:$FM$148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C1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з/п</t>
        </r>
      </text>
    </comment>
    <comment ref="BC1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компенсация</t>
        </r>
      </text>
    </comment>
    <comment ref="BC1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  <comment ref="BC10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пособие</t>
        </r>
      </text>
    </comment>
    <comment ref="BC10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  <comment ref="BC1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з/п</t>
        </r>
      </text>
    </comment>
  </commentList>
</comments>
</file>

<file path=xl/sharedStrings.xml><?xml version="1.0" encoding="utf-8"?>
<sst xmlns="http://schemas.openxmlformats.org/spreadsheetml/2006/main" count="774" uniqueCount="324">
  <si>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</si>
  <si>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</si>
  <si>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</si>
  <si>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</si>
  <si>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</si>
  <si>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</si>
  <si>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</si>
  <si>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</si>
  <si>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</si>
  <si>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</si>
  <si>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</si>
  <si>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</si>
  <si>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</si>
  <si>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</si>
  <si>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</si>
  <si>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</si>
  <si>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</si>
  <si>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</si>
  <si>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</si>
  <si>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</si>
  <si>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</si>
  <si>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Источники финансирования дефицита
бюджетов - всего</t>
  </si>
  <si>
    <t>0503127</t>
  </si>
  <si>
    <t>010</t>
  </si>
  <si>
    <t>500</t>
  </si>
  <si>
    <t>520</t>
  </si>
  <si>
    <t>источники внутреннего финансирования
бюджета</t>
  </si>
  <si>
    <t>из них: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</si>
  <si>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</si>
  <si>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</si>
  <si>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</si>
  <si>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</si>
  <si>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</si>
  <si>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</si>
  <si>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</si>
  <si>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</si>
  <si>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Изменение остатков в расчетах                                                                             (стр. 810 + 820)</t>
  </si>
  <si>
    <t>810</t>
  </si>
  <si>
    <t xml:space="preserve">из них:                                                                                                увеличение счетов расчетов (дебетовый остаток счета 21002000)  </t>
  </si>
  <si>
    <t>811</t>
  </si>
  <si>
    <t>уменьшение счетов расчетов (кредитовый остаток счета 30405000)</t>
  </si>
  <si>
    <t>812</t>
  </si>
  <si>
    <t>820</t>
  </si>
  <si>
    <t>821</t>
  </si>
  <si>
    <t>822</t>
  </si>
  <si>
    <t xml:space="preserve">                                    (подпись)                               (расшифровка подписи)</t>
  </si>
  <si>
    <t>_____________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</si>
  <si>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</si>
  <si>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</si>
  <si>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</si>
  <si>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</si>
  <si>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</si>
  <si>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</si>
  <si>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Код источника финансирования по бюджетной классификации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</si>
  <si>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</si>
  <si>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</si>
  <si>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Утвержденные                                                                      бюджетные                                                                   назначения</t>
  </si>
  <si>
    <t>через                                                              финансовые                                                          органы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</si>
  <si>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</si>
  <si>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02114794</t>
  </si>
  <si>
    <t>907</t>
  </si>
  <si>
    <t>90720202999050000151</t>
  </si>
  <si>
    <t>90720203027050000151</t>
  </si>
  <si>
    <t>90720203999050000151</t>
  </si>
  <si>
    <t>Прочие субвенции бюджетам муниципальных районов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</si>
  <si>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</si>
  <si>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90720203029050000151</t>
  </si>
  <si>
    <t>90720203020050000151</t>
  </si>
  <si>
    <t>Отдел образования Администрации Тацинского района Ростовской области</t>
  </si>
  <si>
    <t xml:space="preserve">            Бюджет  МО "Тацинский район"</t>
  </si>
  <si>
    <t>Возврат остатков субсидий, субвенций и иных межбюджетных трансфертов, имеющих целевое назначение, прошлых лет из бджетов муниципальных районов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</si>
  <si>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</si>
  <si>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2. Расходы бюджета</t>
  </si>
  <si>
    <t>Форма 0503127 с. 2</t>
  </si>
  <si>
    <t>Код расхода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</si>
  <si>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</si>
  <si>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</si>
  <si>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</si>
  <si>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</si>
  <si>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</si>
  <si>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</si>
  <si>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</si>
  <si>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</si>
  <si>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Результат исполнения бюджета
(дефицит / профицит)</t>
  </si>
  <si>
    <t>90721905000050000151</t>
  </si>
  <si>
    <t>Иванова С.Н.</t>
  </si>
  <si>
    <t>90720203024050000151</t>
  </si>
  <si>
    <t>Прочие субсидии бюджетам муниципальных районов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</si>
  <si>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</si>
  <si>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</si>
  <si>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бюджетов                         (стр. 811 + стр. 812)</t>
  </si>
  <si>
    <t>Изменение остатков по внутренним расчетам                                                                    (стр. 821 + стр. 822)</t>
  </si>
  <si>
    <t xml:space="preserve">в том числе:                                                               увеличение остатков по внутренним расчетам </t>
  </si>
  <si>
    <t xml:space="preserve">уменьшение остатков по внутренним расчетам    </t>
  </si>
  <si>
    <t xml:space="preserve">                 Устенко   Е.А.          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</si>
  <si>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</si>
  <si>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90720202077050000151</t>
  </si>
  <si>
    <t xml:space="preserve">Субсидии бюджетам муниципальных районов на модернизацию региональных систем общего образования </t>
  </si>
  <si>
    <t>90720202145050000151</t>
  </si>
  <si>
    <t>220</t>
  </si>
  <si>
    <t>Директор МАУ "РКЦ Образования"</t>
  </si>
  <si>
    <t>201</t>
  </si>
  <si>
    <t>90711302995050000130</t>
  </si>
  <si>
    <t>в том числе:                                                                                  Прочие доходы от компенсации затрат бюджетов муниципальных районов</t>
  </si>
  <si>
    <t>Субвенция бюджетам муниципальных районов на ежемесячное денежное вознаграждение за классное руководство</t>
  </si>
  <si>
    <t>90720203021050000151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</si>
  <si>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</si>
  <si>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90711690050050000140</t>
  </si>
  <si>
    <t>90720202051050000151</t>
  </si>
  <si>
    <t>Субсидии бюджетам муниципальных районов на реализацию федеральных целевых программ</t>
  </si>
  <si>
    <t>90720204999050000151</t>
  </si>
  <si>
    <t>Прочие межбюджетные трансферты, передаваемые бюджетам муниципальных районов</t>
  </si>
  <si>
    <t>450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</si>
  <si>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</si>
  <si>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</si>
  <si>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</si>
  <si>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</si>
  <si>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Исполнители: Брыль И.Ю., Устенко Е.А.</t>
  </si>
  <si>
    <t>214</t>
  </si>
  <si>
    <t>230</t>
  </si>
  <si>
    <t>232</t>
  </si>
  <si>
    <t>244</t>
  </si>
  <si>
    <t>245</t>
  </si>
  <si>
    <t>246</t>
  </si>
  <si>
    <t>60654000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</si>
  <si>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</si>
  <si>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</si>
  <si>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</si>
  <si>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226</t>
  </si>
  <si>
    <t>229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</si>
  <si>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</si>
  <si>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90720202215050000151</t>
  </si>
  <si>
    <t>на 01</t>
  </si>
  <si>
    <t>227</t>
  </si>
  <si>
    <t>по ОКТМО</t>
  </si>
  <si>
    <t>202</t>
  </si>
  <si>
    <t>205</t>
  </si>
  <si>
    <t>206</t>
  </si>
  <si>
    <t>207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</si>
  <si>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</si>
  <si>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</si>
  <si>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</si>
  <si>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</si>
  <si>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</si>
  <si>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</si>
  <si>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</si>
  <si>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</si>
  <si>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</si>
  <si>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</si>
  <si>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204</t>
  </si>
  <si>
    <t>248</t>
  </si>
  <si>
    <t>249</t>
  </si>
  <si>
    <t>250</t>
  </si>
  <si>
    <t>251</t>
  </si>
  <si>
    <t>247</t>
  </si>
  <si>
    <t>месячная, квартальная, годовая</t>
  </si>
  <si>
    <t>Источники внешнего финансирования бюджета</t>
  </si>
  <si>
    <t>000 01 00 00 00 0000 000</t>
  </si>
  <si>
    <t>000 01 05 02 01 0000 610</t>
  </si>
  <si>
    <t>000 01 05 02 01 0000 510</t>
  </si>
  <si>
    <t>228</t>
  </si>
  <si>
    <t xml:space="preserve">907 0113 0220099990 851 00 </t>
  </si>
  <si>
    <t xml:space="preserve">907 0701 0210001590 611 00 </t>
  </si>
  <si>
    <r>
      <t xml:space="preserve">907 0701 0210001590 612 00  </t>
    </r>
    <r>
      <rPr>
        <b/>
        <i/>
        <sz val="9"/>
        <color indexed="10"/>
        <rFont val="Arial"/>
        <family val="2"/>
      </rPr>
      <t>О01</t>
    </r>
  </si>
  <si>
    <t xml:space="preserve">907 0701 0210072020 611 16 </t>
  </si>
  <si>
    <t xml:space="preserve">907 0701 0820001590 611 00 </t>
  </si>
  <si>
    <t xml:space="preserve">907 0701 0910001590 611 00 </t>
  </si>
  <si>
    <t xml:space="preserve">907 0702 0210002590 611 00 </t>
  </si>
  <si>
    <t xml:space="preserve">907 0702 0210003590 611 00 </t>
  </si>
  <si>
    <t xml:space="preserve">907 0702 0210072030 611 16 </t>
  </si>
  <si>
    <t>907 0702 0820002590 611 00</t>
  </si>
  <si>
    <t>907 0702 0820003590 611 00</t>
  </si>
  <si>
    <t>907 0702 0910002590 611 00</t>
  </si>
  <si>
    <t>907 0702 0910003590 611 00</t>
  </si>
  <si>
    <t>907 0702 1120003590 611 00</t>
  </si>
  <si>
    <t>907 0707 0210010060 350 00</t>
  </si>
  <si>
    <t xml:space="preserve">907 0709 0210024110 244 00 </t>
  </si>
  <si>
    <t>907 0709 0220000110 121 00</t>
  </si>
  <si>
    <t>907 0709 0220000110 122 00</t>
  </si>
  <si>
    <t>907 0709 0220000110 129 00</t>
  </si>
  <si>
    <t>907 0709 0220000190 244 00</t>
  </si>
  <si>
    <t>907 0709 0220000190 852 00</t>
  </si>
  <si>
    <t>907 0709 0220004590 611 00</t>
  </si>
  <si>
    <t>907 0709 0220004590 621 00</t>
  </si>
  <si>
    <t>907 0709 0220072040 121 16</t>
  </si>
  <si>
    <t>907 0709 0220072040 122 16</t>
  </si>
  <si>
    <t>907 0709 0220072040 129 16</t>
  </si>
  <si>
    <t>907 0709 0220072040 244 16</t>
  </si>
  <si>
    <r>
      <t xml:space="preserve">907 1004 0220052600 244 16 </t>
    </r>
    <r>
      <rPr>
        <b/>
        <i/>
        <sz val="9"/>
        <color indexed="10"/>
        <rFont val="Arial"/>
        <family val="2"/>
      </rPr>
      <t>206</t>
    </r>
  </si>
  <si>
    <r>
      <t xml:space="preserve">907 1004 0220052600 321 16 </t>
    </r>
    <r>
      <rPr>
        <b/>
        <i/>
        <sz val="9"/>
        <color indexed="10"/>
        <rFont val="Arial"/>
        <family val="2"/>
      </rPr>
      <t>206</t>
    </r>
  </si>
  <si>
    <t>907 1004 0220072180 244 16</t>
  </si>
  <si>
    <t xml:space="preserve">907 1004 0220072180 321 16 </t>
  </si>
  <si>
    <t>907 1004 0220072220 321 16</t>
  </si>
  <si>
    <t>907 1004 0220072420 123 16</t>
  </si>
  <si>
    <t>907 1004 0220072420 321 16</t>
  </si>
  <si>
    <r>
      <t xml:space="preserve">907 0701 0820001590 612 00 </t>
    </r>
    <r>
      <rPr>
        <b/>
        <i/>
        <sz val="9"/>
        <color indexed="10"/>
        <rFont val="Arial"/>
        <family val="2"/>
      </rPr>
      <t>О02</t>
    </r>
  </si>
  <si>
    <r>
      <t xml:space="preserve">907 0701 0910024410 612 00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</si>
  <si>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907 0701 0210024950 612 00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</si>
  <si>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907 0701 0210001590 612 00 </t>
    </r>
    <r>
      <rPr>
        <b/>
        <i/>
        <sz val="9"/>
        <color indexed="10"/>
        <rFont val="Arial"/>
        <family val="2"/>
      </rPr>
      <t>О11</t>
    </r>
  </si>
  <si>
    <r>
      <t xml:space="preserve">907 0702 0210002590 612 00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</si>
  <si>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</si>
  <si>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907 0702 0210003590 612 00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</si>
  <si>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907 0702 0210024850 612 00 </t>
    </r>
    <r>
      <rPr>
        <b/>
        <i/>
        <sz val="9"/>
        <color indexed="10"/>
        <rFont val="Arial"/>
        <family val="2"/>
      </rPr>
      <t>О04</t>
    </r>
  </si>
  <si>
    <r>
      <t xml:space="preserve">907 0702 0210074030 612 17 </t>
    </r>
    <r>
      <rPr>
        <b/>
        <i/>
        <sz val="9"/>
        <color indexed="10"/>
        <rFont val="Arial"/>
        <family val="2"/>
      </rPr>
      <t>О09</t>
    </r>
  </si>
  <si>
    <r>
      <t xml:space="preserve">907 0702 0910003590 612 00 </t>
    </r>
    <r>
      <rPr>
        <b/>
        <i/>
        <sz val="9"/>
        <color indexed="10"/>
        <rFont val="Arial"/>
        <family val="2"/>
      </rPr>
      <t>О07</t>
    </r>
  </si>
  <si>
    <r>
      <t xml:space="preserve">907 0702 0910024410 612 00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</si>
  <si>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907 0702 1520024600 612 00 </t>
    </r>
    <r>
      <rPr>
        <b/>
        <i/>
        <sz val="9"/>
        <color indexed="10"/>
        <rFont val="Arial"/>
        <family val="2"/>
      </rPr>
      <t>О05</t>
    </r>
  </si>
  <si>
    <r>
      <t xml:space="preserve">907 0707 0210073130 612 17 </t>
    </r>
    <r>
      <rPr>
        <b/>
        <i/>
        <sz val="9"/>
        <color indexed="10"/>
        <rFont val="Arial"/>
        <family val="2"/>
      </rPr>
      <t>О06</t>
    </r>
  </si>
  <si>
    <r>
      <t xml:space="preserve">907 0709 0230024970 612 00 </t>
    </r>
    <r>
      <rPr>
        <b/>
        <i/>
        <sz val="9"/>
        <color indexed="10"/>
        <rFont val="Arial"/>
        <family val="2"/>
      </rPr>
      <t>О10</t>
    </r>
  </si>
  <si>
    <t>907 0702 0210003590 611 09</t>
  </si>
  <si>
    <r>
      <t xml:space="preserve">907 0707 02100S3130 612 12 </t>
    </r>
    <r>
      <rPr>
        <b/>
        <i/>
        <sz val="9"/>
        <color indexed="10"/>
        <rFont val="Arial"/>
        <family val="2"/>
      </rPr>
      <t>О06</t>
    </r>
  </si>
  <si>
    <t>203</t>
  </si>
  <si>
    <t>208</t>
  </si>
  <si>
    <t>209</t>
  </si>
  <si>
    <t>210</t>
  </si>
  <si>
    <t>211</t>
  </si>
  <si>
    <t>212</t>
  </si>
  <si>
    <t>213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</si>
  <si>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</si>
  <si>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</si>
  <si>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</si>
  <si>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</si>
  <si>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</si>
  <si>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</si>
  <si>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</si>
  <si>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</si>
  <si>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</si>
  <si>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</si>
  <si>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</si>
  <si>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Уплата налога на имущество организаций и земельного налога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</si>
  <si>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</si>
  <si>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Субсидии на иные цели</t>
  </si>
  <si>
    <r>
      <t xml:space="preserve">907 0702 0910002590 612 00 </t>
    </r>
    <r>
      <rPr>
        <b/>
        <i/>
        <sz val="9"/>
        <color indexed="10"/>
        <rFont val="Arial"/>
        <family val="2"/>
      </rPr>
      <t>О07</t>
    </r>
  </si>
  <si>
    <t>Премии и гранты</t>
  </si>
  <si>
    <t>Прочая закупка товаров, работ и услуг для обеспечения государственных (муниципальных) нуждПрочие  работы, услуги</t>
  </si>
  <si>
    <t>Прочая закупка товаров, работ и услуг для 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</si>
  <si>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</si>
  <si>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персоналу, за исключением фонда оплаты труда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</si>
  <si>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</si>
  <si>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Уплата прочих налогов, сборов</t>
  </si>
  <si>
    <t>Пособия, компенсации и иные социальные выплаты гражданам, кроме публичных нормативных обязательств</t>
  </si>
  <si>
    <t>Иные выплаты, за исключением фонда оплаты труда государственных (муниципальных) органов, лицам, привлекаемым согласно законодательству для выполнения отдельных полномочий</t>
  </si>
  <si>
    <t>Субсидии автономным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</si>
  <si>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r>
      <t xml:space="preserve">907 0701 0820024350 612 00 </t>
    </r>
    <r>
      <rPr>
        <b/>
        <i/>
        <sz val="9"/>
        <color indexed="10"/>
        <rFont val="Arial"/>
        <family val="2"/>
      </rPr>
      <t>О13</t>
    </r>
  </si>
  <si>
    <r>
      <t xml:space="preserve">907 0701 0910001590 612 00 </t>
    </r>
    <r>
      <rPr>
        <b/>
        <i/>
        <sz val="9"/>
        <color indexed="10"/>
        <rFont val="Arial"/>
        <family val="2"/>
      </rPr>
      <t>О03</t>
    </r>
  </si>
  <si>
    <t>Аппарат налоги</t>
  </si>
  <si>
    <t>Д/С местн.</t>
  </si>
  <si>
    <t>д/с Уголек 612</t>
  </si>
  <si>
    <t>Д/С обл.</t>
  </si>
  <si>
    <t>Д/С террор 611</t>
  </si>
  <si>
    <t>д/с Михайлов террор</t>
  </si>
  <si>
    <t>д/с Михайлов пожарка</t>
  </si>
  <si>
    <t>Д/С пож.лестницы 612</t>
  </si>
  <si>
    <t>Д/С 612 штраф</t>
  </si>
  <si>
    <t>ШК местн.</t>
  </si>
  <si>
    <t>ШК тек.ремонт</t>
  </si>
  <si>
    <t>ВНЕШК. местн</t>
  </si>
  <si>
    <t xml:space="preserve">ТРУДоустройство </t>
  </si>
  <si>
    <t>ШК обл.</t>
  </si>
  <si>
    <t>АРМИС обл</t>
  </si>
  <si>
    <t>АРМИС местн.</t>
  </si>
  <si>
    <t>ШК террор.</t>
  </si>
  <si>
    <t>ВНЕШК. Террор</t>
  </si>
  <si>
    <t>ШК пожарка</t>
  </si>
  <si>
    <t>ВНЕШК. Пожарка</t>
  </si>
  <si>
    <t>Безопасное колесо</t>
  </si>
  <si>
    <t>Резервный фонд ко дню Победы</t>
  </si>
  <si>
    <t>одаренные дети</t>
  </si>
  <si>
    <t>оздоров.площадки ОБЛ</t>
  </si>
  <si>
    <t>оздоров.площадки МЕС</t>
  </si>
  <si>
    <t>АППАРАТ 211</t>
  </si>
  <si>
    <t>АППАРАТ 212</t>
  </si>
  <si>
    <t>АППАРАТ 213</t>
  </si>
  <si>
    <t xml:space="preserve">АППАРАТ </t>
  </si>
  <si>
    <t>АППАРАТ 290</t>
  </si>
  <si>
    <t>ИМЦ</t>
  </si>
  <si>
    <t>МАУ РКЦ</t>
  </si>
  <si>
    <t>ОПЕКА 211</t>
  </si>
  <si>
    <t>ОПЕКА 212</t>
  </si>
  <si>
    <t>ОПЕКА 213</t>
  </si>
  <si>
    <t>ОПЕКА 226</t>
  </si>
  <si>
    <t>Трудоустр. Учителей</t>
  </si>
  <si>
    <t>Устройство в семью</t>
  </si>
  <si>
    <t>компенс. Родит. Платы</t>
  </si>
  <si>
    <t>пособие при усыновл.</t>
  </si>
  <si>
    <t>приемная семья</t>
  </si>
  <si>
    <t>Д/С видеомонтаж</t>
  </si>
  <si>
    <t>д/с  пожарка</t>
  </si>
  <si>
    <t>охрана окруж.среды</t>
  </si>
  <si>
    <t>электрон. д/с</t>
  </si>
  <si>
    <t xml:space="preserve"> тек.ремонт</t>
  </si>
  <si>
    <r>
      <t xml:space="preserve">907 0702 9910091100 612 11 </t>
    </r>
    <r>
      <rPr>
        <b/>
        <i/>
        <sz val="9"/>
        <color indexed="10"/>
        <rFont val="Arial"/>
        <family val="2"/>
      </rPr>
      <t>О12</t>
    </r>
  </si>
  <si>
    <r>
      <t>907 0702 02100</t>
    </r>
    <r>
      <rPr>
        <b/>
        <i/>
        <sz val="9"/>
        <color indexed="10"/>
        <rFont val="Arial"/>
        <family val="2"/>
      </rPr>
      <t>S</t>
    </r>
    <r>
      <rPr>
        <b/>
        <i/>
        <sz val="9"/>
        <rFont val="Arial"/>
        <family val="2"/>
      </rPr>
      <t xml:space="preserve">4030 612 12 </t>
    </r>
    <r>
      <rPr>
        <b/>
        <i/>
        <sz val="9"/>
        <color indexed="10"/>
        <rFont val="Arial"/>
        <family val="2"/>
      </rPr>
      <t>О09</t>
    </r>
  </si>
  <si>
    <t>231</t>
  </si>
  <si>
    <t>907 0709 0230024970 321 00</t>
  </si>
  <si>
    <r>
      <t xml:space="preserve">907 0702 9910091100 612 11 </t>
    </r>
    <r>
      <rPr>
        <b/>
        <i/>
        <sz val="9"/>
        <color indexed="10"/>
        <rFont val="Arial"/>
        <family val="2"/>
      </rPr>
      <t>О14</t>
    </r>
  </si>
  <si>
    <t>252</t>
  </si>
  <si>
    <t>253</t>
  </si>
  <si>
    <t>ВНЕШК. Пож.+ШК пож.лестницы</t>
  </si>
  <si>
    <t>907 0709 0220000190 853 00</t>
  </si>
  <si>
    <t>ШК Доступная среда</t>
  </si>
  <si>
    <t>Руководитель  ________________________       Харитонова Т.А.</t>
  </si>
  <si>
    <r>
      <t xml:space="preserve">907 0702 9910091100 612 11 </t>
    </r>
    <r>
      <rPr>
        <b/>
        <i/>
        <sz val="9"/>
        <color indexed="10"/>
        <rFont val="Arial"/>
        <family val="2"/>
      </rPr>
      <t>О16</t>
    </r>
  </si>
  <si>
    <r>
      <t xml:space="preserve">907 0701 9910091100 612 11 </t>
    </r>
    <r>
      <rPr>
        <b/>
        <i/>
        <sz val="9"/>
        <color indexed="10"/>
        <rFont val="Arial"/>
        <family val="2"/>
      </rPr>
      <t>О16</t>
    </r>
  </si>
  <si>
    <t>254</t>
  </si>
  <si>
    <t>255</t>
  </si>
  <si>
    <t>256</t>
  </si>
  <si>
    <r>
      <t xml:space="preserve">907 0701 0210024120 612 00  </t>
    </r>
    <r>
      <rPr>
        <b/>
        <i/>
        <sz val="9"/>
        <color indexed="10"/>
        <rFont val="Arial"/>
        <family val="2"/>
      </rPr>
      <t>О17</t>
    </r>
  </si>
  <si>
    <r>
      <t>907 0702 02100</t>
    </r>
    <r>
      <rPr>
        <b/>
        <i/>
        <sz val="9"/>
        <color indexed="10"/>
        <rFont val="Arial"/>
        <family val="2"/>
      </rPr>
      <t>24120</t>
    </r>
    <r>
      <rPr>
        <b/>
        <i/>
        <sz val="9"/>
        <rFont val="Arial"/>
        <family val="2"/>
      </rPr>
      <t xml:space="preserve"> 612 00 </t>
    </r>
    <r>
      <rPr>
        <b/>
        <i/>
        <sz val="9"/>
        <color indexed="10"/>
        <rFont val="Arial"/>
        <family val="2"/>
      </rPr>
      <t>О17</t>
    </r>
  </si>
  <si>
    <t>ремонт апс</t>
  </si>
  <si>
    <t>ремонт апс рез.фонд</t>
  </si>
  <si>
    <t>Прыжки с парашютов</t>
  </si>
  <si>
    <t>907 1004 0220072420 323 16</t>
  </si>
  <si>
    <r>
      <t xml:space="preserve">907 0702 0510024280 612 00  </t>
    </r>
    <r>
      <rPr>
        <b/>
        <i/>
        <sz val="9"/>
        <color indexed="10"/>
        <rFont val="Arial"/>
        <family val="2"/>
      </rPr>
      <t>О15</t>
    </r>
  </si>
  <si>
    <r>
      <t xml:space="preserve">907 0702 0820024350 612 00 </t>
    </r>
    <r>
      <rPr>
        <b/>
        <i/>
        <sz val="9"/>
        <color indexed="10"/>
        <rFont val="Arial"/>
        <family val="2"/>
      </rPr>
      <t>О13</t>
    </r>
  </si>
  <si>
    <t>257</t>
  </si>
  <si>
    <t>258</t>
  </si>
  <si>
    <t>259</t>
  </si>
  <si>
    <r>
      <t xml:space="preserve">907 0701 0910024090 612 00 </t>
    </r>
    <r>
      <rPr>
        <b/>
        <i/>
        <sz val="9"/>
        <color indexed="10"/>
        <rFont val="Arial"/>
        <family val="2"/>
      </rPr>
      <t>О18</t>
    </r>
  </si>
  <si>
    <t>декабря</t>
  </si>
  <si>
    <t>оборудование в д/с</t>
  </si>
  <si>
    <t>видеомонтаж</t>
  </si>
  <si>
    <t>01.12.2016</t>
  </si>
  <si>
    <t xml:space="preserve">05   декабря   2016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</si>
</sst>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 Cyr"/>
      <family val="0"/>
    </font>
    <font>
      <b/>
      <i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" fontId="1" fillId="3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49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49" fontId="8" fillId="32" borderId="12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49" fontId="1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32" borderId="18" xfId="0" applyNumberFormat="1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 wrapText="1"/>
    </xf>
    <xf numFmtId="49" fontId="1" fillId="32" borderId="20" xfId="0" applyNumberFormat="1" applyFont="1" applyFill="1" applyBorder="1" applyAlignment="1">
      <alignment horizontal="center" wrapText="1"/>
    </xf>
    <xf numFmtId="49" fontId="1" fillId="32" borderId="21" xfId="0" applyNumberFormat="1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wrapText="1"/>
    </xf>
    <xf numFmtId="49" fontId="1" fillId="32" borderId="22" xfId="0" applyNumberFormat="1" applyFont="1" applyFill="1" applyBorder="1" applyAlignment="1">
      <alignment horizontal="center" wrapText="1"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/>
    </xf>
    <xf numFmtId="4" fontId="14" fillId="32" borderId="0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8" fillId="32" borderId="23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 wrapText="1"/>
    </xf>
    <xf numFmtId="4" fontId="15" fillId="32" borderId="10" xfId="0" applyNumberFormat="1" applyFont="1" applyFill="1" applyBorder="1" applyAlignment="1">
      <alignment horizontal="center" wrapText="1"/>
    </xf>
    <xf numFmtId="4" fontId="15" fillId="33" borderId="10" xfId="0" applyNumberFormat="1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horizontal="center" wrapText="1"/>
    </xf>
    <xf numFmtId="49" fontId="15" fillId="36" borderId="13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 wrapText="1"/>
    </xf>
    <xf numFmtId="49" fontId="15" fillId="3" borderId="10" xfId="0" applyNumberFormat="1" applyFont="1" applyFill="1" applyBorder="1" applyAlignment="1">
      <alignment horizontal="center" wrapText="1"/>
    </xf>
    <xf numFmtId="49" fontId="15" fillId="35" borderId="10" xfId="0" applyNumberFormat="1" applyFont="1" applyFill="1" applyBorder="1" applyAlignment="1">
      <alignment horizontal="center" wrapText="1"/>
    </xf>
    <xf numFmtId="49" fontId="15" fillId="37" borderId="10" xfId="0" applyNumberFormat="1" applyFont="1" applyFill="1" applyBorder="1" applyAlignment="1">
      <alignment horizontal="center" wrapText="1"/>
    </xf>
    <xf numFmtId="4" fontId="15" fillId="5" borderId="10" xfId="0" applyNumberFormat="1" applyFont="1" applyFill="1" applyBorder="1" applyAlignment="1">
      <alignment horizontal="center" wrapText="1"/>
    </xf>
    <xf numFmtId="49" fontId="18" fillId="38" borderId="11" xfId="0" applyNumberFormat="1" applyFont="1" applyFill="1" applyBorder="1" applyAlignment="1">
      <alignment horizontal="center" wrapText="1"/>
    </xf>
    <xf numFmtId="49" fontId="15" fillId="32" borderId="11" xfId="0" applyNumberFormat="1" applyFont="1" applyFill="1" applyBorder="1" applyAlignment="1">
      <alignment horizontal="center" wrapText="1"/>
    </xf>
    <xf numFmtId="49" fontId="15" fillId="39" borderId="11" xfId="0" applyNumberFormat="1" applyFont="1" applyFill="1" applyBorder="1" applyAlignment="1">
      <alignment horizontal="center" wrapText="1"/>
    </xf>
    <xf numFmtId="49" fontId="15" fillId="32" borderId="13" xfId="0" applyNumberFormat="1" applyFont="1" applyFill="1" applyBorder="1" applyAlignment="1">
      <alignment horizontal="center" wrapText="1"/>
    </xf>
    <xf numFmtId="2" fontId="14" fillId="32" borderId="0" xfId="0" applyNumberFormat="1" applyFont="1" applyFill="1" applyBorder="1" applyAlignment="1">
      <alignment horizontal="center"/>
    </xf>
    <xf numFmtId="0" fontId="1" fillId="40" borderId="0" xfId="0" applyFont="1" applyFill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0" fillId="40" borderId="0" xfId="0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49" fontId="15" fillId="41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49" fontId="15" fillId="40" borderId="11" xfId="0" applyNumberFormat="1" applyFont="1" applyFill="1" applyBorder="1" applyAlignment="1">
      <alignment horizontal="center" wrapText="1"/>
    </xf>
    <xf numFmtId="0" fontId="1" fillId="40" borderId="0" xfId="0" applyFont="1" applyFill="1" applyAlignment="1">
      <alignment/>
    </xf>
    <xf numFmtId="49" fontId="15" fillId="40" borderId="13" xfId="0" applyNumberFormat="1" applyFont="1" applyFill="1" applyBorder="1" applyAlignment="1">
      <alignment horizontal="center" wrapText="1"/>
    </xf>
    <xf numFmtId="49" fontId="15" fillId="40" borderId="10" xfId="0" applyNumberFormat="1" applyFont="1" applyFill="1" applyBorder="1" applyAlignment="1">
      <alignment horizontal="center" wrapText="1"/>
    </xf>
    <xf numFmtId="4" fontId="15" fillId="40" borderId="10" xfId="0" applyNumberFormat="1" applyFont="1" applyFill="1" applyBorder="1" applyAlignment="1">
      <alignment horizontal="center"/>
    </xf>
    <xf numFmtId="4" fontId="15" fillId="40" borderId="24" xfId="0" applyNumberFormat="1" applyFont="1" applyFill="1" applyBorder="1" applyAlignment="1">
      <alignment horizontal="center"/>
    </xf>
    <xf numFmtId="4" fontId="15" fillId="40" borderId="25" xfId="0" applyNumberFormat="1" applyFont="1" applyFill="1" applyBorder="1" applyAlignment="1">
      <alignment horizontal="center"/>
    </xf>
    <xf numFmtId="4" fontId="15" fillId="40" borderId="13" xfId="0" applyNumberFormat="1" applyFont="1" applyFill="1" applyBorder="1" applyAlignment="1">
      <alignment horizontal="center"/>
    </xf>
    <xf numFmtId="0" fontId="17" fillId="40" borderId="25" xfId="0" applyFont="1" applyFill="1" applyBorder="1" applyAlignment="1">
      <alignment/>
    </xf>
    <xf numFmtId="0" fontId="17" fillId="40" borderId="13" xfId="0" applyFont="1" applyFill="1" applyBorder="1" applyAlignment="1">
      <alignment/>
    </xf>
    <xf numFmtId="49" fontId="8" fillId="40" borderId="26" xfId="0" applyNumberFormat="1" applyFont="1" applyFill="1" applyBorder="1" applyAlignment="1">
      <alignment wrapText="1"/>
    </xf>
    <xf numFmtId="49" fontId="14" fillId="40" borderId="24" xfId="0" applyNumberFormat="1" applyFont="1" applyFill="1" applyBorder="1" applyAlignment="1">
      <alignment horizontal="center"/>
    </xf>
    <xf numFmtId="49" fontId="14" fillId="40" borderId="25" xfId="0" applyNumberFormat="1" applyFont="1" applyFill="1" applyBorder="1" applyAlignment="1">
      <alignment horizontal="center"/>
    </xf>
    <xf numFmtId="49" fontId="14" fillId="40" borderId="13" xfId="0" applyNumberFormat="1" applyFont="1" applyFill="1" applyBorder="1" applyAlignment="1">
      <alignment horizontal="center"/>
    </xf>
    <xf numFmtId="49" fontId="15" fillId="40" borderId="10" xfId="0" applyNumberFormat="1" applyFont="1" applyFill="1" applyBorder="1" applyAlignment="1">
      <alignment horizontal="left"/>
    </xf>
    <xf numFmtId="0" fontId="8" fillId="40" borderId="27" xfId="0" applyFont="1" applyFill="1" applyBorder="1" applyAlignment="1">
      <alignment/>
    </xf>
    <xf numFmtId="49" fontId="15" fillId="40" borderId="11" xfId="0" applyNumberFormat="1" applyFont="1" applyFill="1" applyBorder="1" applyAlignment="1">
      <alignment horizontal="left"/>
    </xf>
    <xf numFmtId="4" fontId="15" fillId="32" borderId="10" xfId="0" applyNumberFormat="1" applyFont="1" applyFill="1" applyBorder="1" applyAlignment="1">
      <alignment horizontal="center"/>
    </xf>
    <xf numFmtId="4" fontId="15" fillId="32" borderId="24" xfId="0" applyNumberFormat="1" applyFont="1" applyFill="1" applyBorder="1" applyAlignment="1">
      <alignment horizontal="center"/>
    </xf>
    <xf numFmtId="4" fontId="15" fillId="32" borderId="25" xfId="0" applyNumberFormat="1" applyFont="1" applyFill="1" applyBorder="1" applyAlignment="1">
      <alignment horizontal="center"/>
    </xf>
    <xf numFmtId="4" fontId="15" fillId="32" borderId="13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left"/>
    </xf>
    <xf numFmtId="49" fontId="8" fillId="32" borderId="26" xfId="0" applyNumberFormat="1" applyFont="1" applyFill="1" applyBorder="1" applyAlignment="1">
      <alignment wrapText="1"/>
    </xf>
    <xf numFmtId="49" fontId="14" fillId="32" borderId="24" xfId="0" applyNumberFormat="1" applyFont="1" applyFill="1" applyBorder="1" applyAlignment="1">
      <alignment horizontal="center"/>
    </xf>
    <xf numFmtId="49" fontId="14" fillId="32" borderId="25" xfId="0" applyNumberFormat="1" applyFont="1" applyFill="1" applyBorder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15" fillId="32" borderId="24" xfId="0" applyNumberFormat="1" applyFont="1" applyFill="1" applyBorder="1" applyAlignment="1">
      <alignment horizontal="left"/>
    </xf>
    <xf numFmtId="49" fontId="15" fillId="32" borderId="25" xfId="0" applyNumberFormat="1" applyFont="1" applyFill="1" applyBorder="1" applyAlignment="1">
      <alignment horizontal="left"/>
    </xf>
    <xf numFmtId="49" fontId="15" fillId="32" borderId="13" xfId="0" applyNumberFormat="1" applyFont="1" applyFill="1" applyBorder="1" applyAlignment="1">
      <alignment horizontal="left"/>
    </xf>
    <xf numFmtId="4" fontId="14" fillId="32" borderId="10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wrapText="1"/>
    </xf>
    <xf numFmtId="49" fontId="14" fillId="0" borderId="24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/>
    </xf>
    <xf numFmtId="4" fontId="15" fillId="0" borderId="10" xfId="0" applyNumberFormat="1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center"/>
    </xf>
    <xf numFmtId="4" fontId="15" fillId="0" borderId="25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8" fillId="32" borderId="28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1" fillId="32" borderId="30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" fontId="8" fillId="32" borderId="16" xfId="0" applyNumberFormat="1" applyFont="1" applyFill="1" applyBorder="1" applyAlignment="1">
      <alignment horizontal="center"/>
    </xf>
    <xf numFmtId="4" fontId="8" fillId="32" borderId="31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/>
    </xf>
    <xf numFmtId="4" fontId="22" fillId="32" borderId="23" xfId="0" applyNumberFormat="1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/>
    </xf>
    <xf numFmtId="4" fontId="8" fillId="32" borderId="14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 vertical="top" wrapText="1"/>
    </xf>
    <xf numFmtId="0" fontId="1" fillId="32" borderId="25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4" fontId="22" fillId="32" borderId="33" xfId="0" applyNumberFormat="1" applyFont="1" applyFill="1" applyBorder="1" applyAlignment="1">
      <alignment horizontal="center"/>
    </xf>
    <xf numFmtId="4" fontId="22" fillId="32" borderId="34" xfId="0" applyNumberFormat="1" applyFont="1" applyFill="1" applyBorder="1" applyAlignment="1">
      <alignment horizontal="center"/>
    </xf>
    <xf numFmtId="4" fontId="22" fillId="32" borderId="35" xfId="0" applyNumberFormat="1" applyFont="1" applyFill="1" applyBorder="1" applyAlignment="1">
      <alignment horizontal="center"/>
    </xf>
    <xf numFmtId="0" fontId="1" fillId="32" borderId="36" xfId="0" applyFont="1" applyFill="1" applyBorder="1" applyAlignment="1">
      <alignment horizontal="center" vertical="top" wrapText="1"/>
    </xf>
    <xf numFmtId="4" fontId="15" fillId="32" borderId="11" xfId="0" applyNumberFormat="1" applyFont="1" applyFill="1" applyBorder="1" applyAlignment="1">
      <alignment horizontal="center"/>
    </xf>
    <xf numFmtId="4" fontId="2" fillId="32" borderId="23" xfId="0" applyNumberFormat="1" applyFont="1" applyFill="1" applyBorder="1" applyAlignment="1">
      <alignment horizontal="center"/>
    </xf>
    <xf numFmtId="4" fontId="2" fillId="32" borderId="37" xfId="0" applyNumberFormat="1" applyFont="1" applyFill="1" applyBorder="1" applyAlignment="1">
      <alignment horizontal="center"/>
    </xf>
    <xf numFmtId="4" fontId="8" fillId="32" borderId="38" xfId="0" applyNumberFormat="1" applyFont="1" applyFill="1" applyBorder="1" applyAlignment="1">
      <alignment horizontal="center"/>
    </xf>
    <xf numFmtId="4" fontId="8" fillId="32" borderId="39" xfId="0" applyNumberFormat="1" applyFont="1" applyFill="1" applyBorder="1" applyAlignment="1">
      <alignment horizontal="center"/>
    </xf>
    <xf numFmtId="4" fontId="8" fillId="32" borderId="40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49" fontId="15" fillId="32" borderId="11" xfId="0" applyNumberFormat="1" applyFont="1" applyFill="1" applyBorder="1" applyAlignment="1">
      <alignment horizontal="left"/>
    </xf>
    <xf numFmtId="2" fontId="1" fillId="32" borderId="29" xfId="0" applyNumberFormat="1" applyFont="1" applyFill="1" applyBorder="1" applyAlignment="1">
      <alignment horizontal="center"/>
    </xf>
    <xf numFmtId="2" fontId="0" fillId="32" borderId="21" xfId="0" applyNumberFormat="1" applyFill="1" applyBorder="1" applyAlignment="1">
      <alignment horizontal="center"/>
    </xf>
    <xf numFmtId="2" fontId="0" fillId="32" borderId="36" xfId="0" applyNumberFormat="1" applyFill="1" applyBorder="1" applyAlignment="1">
      <alignment horizontal="center"/>
    </xf>
    <xf numFmtId="4" fontId="14" fillId="32" borderId="16" xfId="0" applyNumberFormat="1" applyFont="1" applyFill="1" applyBorder="1" applyAlignment="1">
      <alignment horizontal="right"/>
    </xf>
    <xf numFmtId="4" fontId="1" fillId="32" borderId="14" xfId="0" applyNumberFormat="1" applyFont="1" applyFill="1" applyBorder="1" applyAlignment="1">
      <alignment horizontal="center"/>
    </xf>
    <xf numFmtId="4" fontId="1" fillId="32" borderId="12" xfId="0" applyNumberFormat="1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49" fontId="1" fillId="32" borderId="30" xfId="0" applyNumberFormat="1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2" fontId="1" fillId="32" borderId="30" xfId="0" applyNumberFormat="1" applyFont="1" applyFill="1" applyBorder="1" applyAlignment="1">
      <alignment horizontal="center"/>
    </xf>
    <xf numFmtId="2" fontId="1" fillId="32" borderId="22" xfId="0" applyNumberFormat="1" applyFont="1" applyFill="1" applyBorder="1" applyAlignment="1">
      <alignment horizontal="center"/>
    </xf>
    <xf numFmtId="0" fontId="8" fillId="32" borderId="26" xfId="0" applyFont="1" applyFill="1" applyBorder="1" applyAlignment="1">
      <alignment/>
    </xf>
    <xf numFmtId="4" fontId="14" fillId="32" borderId="16" xfId="0" applyNumberFormat="1" applyFont="1" applyFill="1" applyBorder="1" applyAlignment="1">
      <alignment horizontal="center"/>
    </xf>
    <xf numFmtId="0" fontId="8" fillId="32" borderId="16" xfId="0" applyFont="1" applyFill="1" applyBorder="1" applyAlignment="1">
      <alignment horizontal="left" vertical="center" wrapText="1"/>
    </xf>
    <xf numFmtId="49" fontId="14" fillId="32" borderId="16" xfId="0" applyNumberFormat="1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/>
    </xf>
    <xf numFmtId="49" fontId="1" fillId="32" borderId="25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2" xfId="0" applyNumberFormat="1" applyFont="1" applyFill="1" applyBorder="1" applyAlignment="1">
      <alignment horizontal="center"/>
    </xf>
    <xf numFmtId="49" fontId="1" fillId="32" borderId="33" xfId="0" applyNumberFormat="1" applyFont="1" applyFill="1" applyBorder="1" applyAlignment="1">
      <alignment horizontal="center"/>
    </xf>
    <xf numFmtId="49" fontId="1" fillId="32" borderId="34" xfId="0" applyNumberFormat="1" applyFont="1" applyFill="1" applyBorder="1" applyAlignment="1">
      <alignment horizontal="center"/>
    </xf>
    <xf numFmtId="49" fontId="1" fillId="32" borderId="35" xfId="0" applyNumberFormat="1" applyFont="1" applyFill="1" applyBorder="1" applyAlignment="1">
      <alignment horizontal="center"/>
    </xf>
    <xf numFmtId="49" fontId="1" fillId="32" borderId="29" xfId="0" applyNumberFormat="1" applyFont="1" applyFill="1" applyBorder="1" applyAlignment="1">
      <alignment horizontal="center"/>
    </xf>
    <xf numFmtId="49" fontId="1" fillId="32" borderId="21" xfId="0" applyNumberFormat="1" applyFont="1" applyFill="1" applyBorder="1" applyAlignment="1">
      <alignment horizontal="center"/>
    </xf>
    <xf numFmtId="49" fontId="1" fillId="32" borderId="36" xfId="0" applyNumberFormat="1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21" fillId="32" borderId="0" xfId="0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wrapText="1"/>
    </xf>
    <xf numFmtId="49" fontId="1" fillId="32" borderId="25" xfId="0" applyNumberFormat="1" applyFont="1" applyFill="1" applyBorder="1" applyAlignment="1">
      <alignment wrapText="1"/>
    </xf>
    <xf numFmtId="0" fontId="1" fillId="32" borderId="24" xfId="0" applyFont="1" applyFill="1" applyBorder="1" applyAlignment="1">
      <alignment vertical="top"/>
    </xf>
    <xf numFmtId="0" fontId="1" fillId="32" borderId="25" xfId="0" applyFont="1" applyFill="1" applyBorder="1" applyAlignment="1">
      <alignment vertical="top"/>
    </xf>
    <xf numFmtId="2" fontId="1" fillId="32" borderId="10" xfId="0" applyNumberFormat="1" applyFont="1" applyFill="1" applyBorder="1" applyAlignment="1">
      <alignment horizontal="center"/>
    </xf>
    <xf numFmtId="2" fontId="1" fillId="32" borderId="24" xfId="0" applyNumberFormat="1" applyFont="1" applyFill="1" applyBorder="1" applyAlignment="1">
      <alignment horizontal="center"/>
    </xf>
    <xf numFmtId="2" fontId="1" fillId="32" borderId="25" xfId="0" applyNumberFormat="1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1" fillId="32" borderId="0" xfId="0" applyFont="1" applyFill="1" applyAlignment="1">
      <alignment horizontal="left"/>
    </xf>
    <xf numFmtId="0" fontId="3" fillId="32" borderId="0" xfId="0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 wrapText="1"/>
    </xf>
    <xf numFmtId="49" fontId="1" fillId="32" borderId="25" xfId="0" applyNumberFormat="1" applyFont="1" applyFill="1" applyBorder="1" applyAlignment="1">
      <alignment horizontal="center" wrapText="1"/>
    </xf>
    <xf numFmtId="49" fontId="1" fillId="32" borderId="13" xfId="0" applyNumberFormat="1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24" xfId="0" applyNumberFormat="1" applyFont="1" applyFill="1" applyBorder="1" applyAlignment="1">
      <alignment horizontal="center" wrapText="1"/>
    </xf>
    <xf numFmtId="2" fontId="1" fillId="32" borderId="25" xfId="0" applyNumberFormat="1" applyFont="1" applyFill="1" applyBorder="1" applyAlignment="1">
      <alignment horizontal="center" wrapText="1"/>
    </xf>
    <xf numFmtId="2" fontId="1" fillId="32" borderId="13" xfId="0" applyNumberFormat="1" applyFont="1" applyFill="1" applyBorder="1" applyAlignment="1">
      <alignment horizontal="center" wrapText="1"/>
    </xf>
    <xf numFmtId="0" fontId="1" fillId="32" borderId="24" xfId="0" applyFont="1" applyFill="1" applyBorder="1" applyAlignment="1">
      <alignment horizontal="left"/>
    </xf>
    <xf numFmtId="0" fontId="1" fillId="32" borderId="25" xfId="0" applyFont="1" applyFill="1" applyBorder="1" applyAlignment="1">
      <alignment horizontal="left"/>
    </xf>
    <xf numFmtId="49" fontId="1" fillId="32" borderId="41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 horizontal="left"/>
    </xf>
    <xf numFmtId="49" fontId="21" fillId="32" borderId="0" xfId="0" applyNumberFormat="1" applyFont="1" applyFill="1" applyBorder="1" applyAlignment="1">
      <alignment horizontal="left" wrapText="1"/>
    </xf>
    <xf numFmtId="0" fontId="1" fillId="32" borderId="24" xfId="0" applyFont="1" applyFill="1" applyBorder="1" applyAlignment="1">
      <alignment wrapText="1"/>
    </xf>
    <xf numFmtId="0" fontId="1" fillId="32" borderId="25" xfId="0" applyFont="1" applyFill="1" applyBorder="1" applyAlignment="1">
      <alignment wrapText="1"/>
    </xf>
    <xf numFmtId="49" fontId="1" fillId="32" borderId="38" xfId="0" applyNumberFormat="1" applyFont="1" applyFill="1" applyBorder="1" applyAlignment="1">
      <alignment horizontal="center" wrapText="1"/>
    </xf>
    <xf numFmtId="49" fontId="1" fillId="32" borderId="39" xfId="0" applyNumberFormat="1" applyFont="1" applyFill="1" applyBorder="1" applyAlignment="1">
      <alignment horizontal="center" wrapText="1"/>
    </xf>
    <xf numFmtId="49" fontId="1" fillId="32" borderId="40" xfId="0" applyNumberFormat="1" applyFont="1" applyFill="1" applyBorder="1" applyAlignment="1">
      <alignment horizontal="center" wrapText="1"/>
    </xf>
    <xf numFmtId="2" fontId="1" fillId="32" borderId="16" xfId="0" applyNumberFormat="1" applyFont="1" applyFill="1" applyBorder="1" applyAlignment="1">
      <alignment horizontal="center" wrapText="1"/>
    </xf>
    <xf numFmtId="2" fontId="1" fillId="32" borderId="38" xfId="0" applyNumberFormat="1" applyFont="1" applyFill="1" applyBorder="1" applyAlignment="1">
      <alignment horizontal="center" wrapText="1"/>
    </xf>
    <xf numFmtId="2" fontId="1" fillId="32" borderId="39" xfId="0" applyNumberFormat="1" applyFont="1" applyFill="1" applyBorder="1" applyAlignment="1">
      <alignment horizontal="center" wrapText="1"/>
    </xf>
    <xf numFmtId="2" fontId="1" fillId="32" borderId="40" xfId="0" applyNumberFormat="1" applyFont="1" applyFill="1" applyBorder="1" applyAlignment="1">
      <alignment horizontal="center" wrapText="1"/>
    </xf>
    <xf numFmtId="0" fontId="0" fillId="32" borderId="21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49" fontId="8" fillId="32" borderId="16" xfId="0" applyNumberFormat="1" applyFont="1" applyFill="1" applyBorder="1" applyAlignment="1">
      <alignment horizontal="center"/>
    </xf>
    <xf numFmtId="0" fontId="8" fillId="32" borderId="42" xfId="0" applyFont="1" applyFill="1" applyBorder="1" applyAlignment="1">
      <alignment/>
    </xf>
    <xf numFmtId="49" fontId="8" fillId="32" borderId="24" xfId="0" applyNumberFormat="1" applyFont="1" applyFill="1" applyBorder="1" applyAlignment="1">
      <alignment horizontal="center"/>
    </xf>
    <xf numFmtId="49" fontId="8" fillId="32" borderId="25" xfId="0" applyNumberFormat="1" applyFont="1" applyFill="1" applyBorder="1" applyAlignment="1">
      <alignment horizontal="center"/>
    </xf>
    <xf numFmtId="49" fontId="8" fillId="32" borderId="13" xfId="0" applyNumberFormat="1" applyFont="1" applyFill="1" applyBorder="1" applyAlignment="1">
      <alignment horizontal="center"/>
    </xf>
    <xf numFmtId="0" fontId="8" fillId="32" borderId="27" xfId="0" applyFont="1" applyFill="1" applyBorder="1" applyAlignment="1">
      <alignment/>
    </xf>
    <xf numFmtId="0" fontId="1" fillId="32" borderId="41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1" fillId="32" borderId="29" xfId="0" applyFont="1" applyFill="1" applyBorder="1" applyAlignment="1">
      <alignment horizontal="left" wrapText="1"/>
    </xf>
    <xf numFmtId="0" fontId="1" fillId="32" borderId="21" xfId="0" applyFont="1" applyFill="1" applyBorder="1" applyAlignment="1">
      <alignment horizontal="left" wrapText="1"/>
    </xf>
    <xf numFmtId="0" fontId="1" fillId="32" borderId="29" xfId="0" applyFont="1" applyFill="1" applyBorder="1" applyAlignment="1">
      <alignment wrapText="1"/>
    </xf>
    <xf numFmtId="0" fontId="1" fillId="32" borderId="21" xfId="0" applyFont="1" applyFill="1" applyBorder="1" applyAlignment="1">
      <alignment wrapText="1"/>
    </xf>
    <xf numFmtId="0" fontId="0" fillId="32" borderId="43" xfId="0" applyFill="1" applyBorder="1" applyAlignment="1">
      <alignment wrapText="1"/>
    </xf>
    <xf numFmtId="0" fontId="1" fillId="32" borderId="10" xfId="0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1" fillId="32" borderId="41" xfId="0" applyNumberFormat="1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 wrapText="1"/>
    </xf>
    <xf numFmtId="2" fontId="1" fillId="32" borderId="28" xfId="0" applyNumberFormat="1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/>
    </xf>
    <xf numFmtId="0" fontId="21" fillId="32" borderId="21" xfId="0" applyFont="1" applyFill="1" applyBorder="1" applyAlignment="1">
      <alignment horizontal="center" wrapText="1"/>
    </xf>
    <xf numFmtId="2" fontId="1" fillId="32" borderId="31" xfId="0" applyNumberFormat="1" applyFont="1" applyFill="1" applyBorder="1" applyAlignment="1">
      <alignment horizontal="center" wrapText="1"/>
    </xf>
    <xf numFmtId="0" fontId="1" fillId="32" borderId="28" xfId="0" applyFont="1" applyFill="1" applyBorder="1" applyAlignment="1">
      <alignment horizontal="center"/>
    </xf>
    <xf numFmtId="2" fontId="1" fillId="32" borderId="28" xfId="0" applyNumberFormat="1" applyFont="1" applyFill="1" applyBorder="1" applyAlignment="1">
      <alignment horizontal="center"/>
    </xf>
    <xf numFmtId="2" fontId="0" fillId="32" borderId="43" xfId="0" applyNumberFormat="1" applyFill="1" applyBorder="1" applyAlignment="1">
      <alignment horizontal="center"/>
    </xf>
    <xf numFmtId="0" fontId="17" fillId="32" borderId="25" xfId="0" applyFont="1" applyFill="1" applyBorder="1" applyAlignment="1">
      <alignment/>
    </xf>
    <xf numFmtId="0" fontId="17" fillId="32" borderId="13" xfId="0" applyFont="1" applyFill="1" applyBorder="1" applyAlignment="1">
      <alignment/>
    </xf>
    <xf numFmtId="4" fontId="1" fillId="32" borderId="44" xfId="0" applyNumberFormat="1" applyFont="1" applyFill="1" applyBorder="1" applyAlignment="1">
      <alignment horizontal="center"/>
    </xf>
    <xf numFmtId="2" fontId="1" fillId="32" borderId="32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4" fontId="1" fillId="32" borderId="45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" fontId="1" fillId="32" borderId="41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" fillId="32" borderId="46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49" fontId="15" fillId="32" borderId="24" xfId="0" applyNumberFormat="1" applyFont="1" applyFill="1" applyBorder="1" applyAlignment="1">
      <alignment horizontal="center"/>
    </xf>
    <xf numFmtId="49" fontId="15" fillId="32" borderId="25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" fontId="8" fillId="32" borderId="24" xfId="0" applyNumberFormat="1" applyFont="1" applyFill="1" applyBorder="1" applyAlignment="1">
      <alignment horizontal="center"/>
    </xf>
    <xf numFmtId="4" fontId="8" fillId="32" borderId="25" xfId="0" applyNumberFormat="1" applyFont="1" applyFill="1" applyBorder="1" applyAlignment="1">
      <alignment horizontal="center"/>
    </xf>
    <xf numFmtId="4" fontId="8" fillId="32" borderId="13" xfId="0" applyNumberFormat="1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32" xfId="0" applyFont="1" applyFill="1" applyBorder="1" applyAlignment="1">
      <alignment horizontal="center" vertical="top" wrapText="1"/>
    </xf>
    <xf numFmtId="4" fontId="8" fillId="32" borderId="29" xfId="0" applyNumberFormat="1" applyFont="1" applyFill="1" applyBorder="1" applyAlignment="1">
      <alignment horizontal="center"/>
    </xf>
    <xf numFmtId="4" fontId="8" fillId="32" borderId="21" xfId="0" applyNumberFormat="1" applyFont="1" applyFill="1" applyBorder="1" applyAlignment="1">
      <alignment horizontal="center"/>
    </xf>
    <xf numFmtId="4" fontId="8" fillId="32" borderId="36" xfId="0" applyNumberFormat="1" applyFont="1" applyFill="1" applyBorder="1" applyAlignment="1">
      <alignment horizontal="center"/>
    </xf>
    <xf numFmtId="49" fontId="1" fillId="32" borderId="47" xfId="0" applyNumberFormat="1" applyFont="1" applyFill="1" applyBorder="1" applyAlignment="1">
      <alignment horizontal="center"/>
    </xf>
    <xf numFmtId="49" fontId="1" fillId="32" borderId="39" xfId="0" applyNumberFormat="1" applyFont="1" applyFill="1" applyBorder="1" applyAlignment="1">
      <alignment horizontal="center"/>
    </xf>
    <xf numFmtId="49" fontId="1" fillId="32" borderId="40" xfId="0" applyNumberFormat="1" applyFont="1" applyFill="1" applyBorder="1" applyAlignment="1">
      <alignment horizontal="center"/>
    </xf>
    <xf numFmtId="49" fontId="8" fillId="32" borderId="15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left" wrapText="1"/>
    </xf>
    <xf numFmtId="0" fontId="8" fillId="32" borderId="25" xfId="0" applyFont="1" applyFill="1" applyBorder="1" applyAlignment="1">
      <alignment horizontal="left" wrapText="1"/>
    </xf>
    <xf numFmtId="0" fontId="8" fillId="32" borderId="48" xfId="0" applyFont="1" applyFill="1" applyBorder="1" applyAlignment="1">
      <alignment horizontal="left" wrapText="1"/>
    </xf>
    <xf numFmtId="4" fontId="21" fillId="32" borderId="12" xfId="0" applyNumberFormat="1" applyFont="1" applyFill="1" applyBorder="1" applyAlignment="1">
      <alignment horizontal="center"/>
    </xf>
    <xf numFmtId="4" fontId="21" fillId="32" borderId="45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8" fillId="0" borderId="21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" fontId="8" fillId="32" borderId="2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8" fillId="32" borderId="53" xfId="0" applyNumberFormat="1" applyFont="1" applyFill="1" applyBorder="1" applyAlignment="1">
      <alignment horizontal="center"/>
    </xf>
    <xf numFmtId="49" fontId="8" fillId="32" borderId="23" xfId="0" applyNumberFormat="1" applyFont="1" applyFill="1" applyBorder="1" applyAlignment="1">
      <alignment horizontal="center"/>
    </xf>
    <xf numFmtId="4" fontId="21" fillId="32" borderId="33" xfId="0" applyNumberFormat="1" applyFont="1" applyFill="1" applyBorder="1" applyAlignment="1">
      <alignment horizontal="center"/>
    </xf>
    <xf numFmtId="4" fontId="21" fillId="32" borderId="34" xfId="0" applyNumberFormat="1" applyFont="1" applyFill="1" applyBorder="1" applyAlignment="1">
      <alignment horizontal="center"/>
    </xf>
    <xf numFmtId="4" fontId="21" fillId="32" borderId="35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left" vertical="top" wrapText="1"/>
    </xf>
    <xf numFmtId="0" fontId="8" fillId="32" borderId="25" xfId="0" applyFont="1" applyFill="1" applyBorder="1" applyAlignment="1">
      <alignment horizontal="left" vertical="top" wrapText="1"/>
    </xf>
    <xf numFmtId="0" fontId="8" fillId="32" borderId="48" xfId="0" applyFont="1" applyFill="1" applyBorder="1" applyAlignment="1">
      <alignment horizontal="left" vertical="top" wrapText="1"/>
    </xf>
    <xf numFmtId="0" fontId="8" fillId="32" borderId="49" xfId="0" applyFont="1" applyFill="1" applyBorder="1" applyAlignment="1">
      <alignment horizontal="left"/>
    </xf>
    <xf numFmtId="0" fontId="8" fillId="32" borderId="22" xfId="0" applyFont="1" applyFill="1" applyBorder="1" applyAlignment="1">
      <alignment horizontal="left"/>
    </xf>
    <xf numFmtId="49" fontId="8" fillId="32" borderId="33" xfId="0" applyNumberFormat="1" applyFont="1" applyFill="1" applyBorder="1" applyAlignment="1">
      <alignment horizontal="center"/>
    </xf>
    <xf numFmtId="49" fontId="8" fillId="32" borderId="34" xfId="0" applyNumberFormat="1" applyFont="1" applyFill="1" applyBorder="1" applyAlignment="1">
      <alignment horizontal="center"/>
    </xf>
    <xf numFmtId="49" fontId="8" fillId="32" borderId="35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4" fontId="21" fillId="32" borderId="23" xfId="0" applyNumberFormat="1" applyFont="1" applyFill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" fontId="8" fillId="32" borderId="30" xfId="0" applyNumberFormat="1" applyFont="1" applyFill="1" applyBorder="1" applyAlignment="1">
      <alignment horizontal="center"/>
    </xf>
    <xf numFmtId="4" fontId="8" fillId="32" borderId="22" xfId="0" applyNumberFormat="1" applyFont="1" applyFill="1" applyBorder="1" applyAlignment="1">
      <alignment horizontal="center"/>
    </xf>
    <xf numFmtId="4" fontId="8" fillId="32" borderId="3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4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8" fillId="32" borderId="59" xfId="0" applyFont="1" applyFill="1" applyBorder="1" applyAlignment="1">
      <alignment horizontal="left" wrapText="1"/>
    </xf>
    <xf numFmtId="0" fontId="8" fillId="32" borderId="21" xfId="0" applyFont="1" applyFill="1" applyBorder="1" applyAlignment="1">
      <alignment horizontal="left" wrapText="1"/>
    </xf>
    <xf numFmtId="0" fontId="8" fillId="32" borderId="43" xfId="0" applyFont="1" applyFill="1" applyBorder="1" applyAlignment="1">
      <alignment horizontal="left" wrapText="1"/>
    </xf>
    <xf numFmtId="49" fontId="8" fillId="32" borderId="18" xfId="0" applyNumberFormat="1" applyFont="1" applyFill="1" applyBorder="1" applyAlignment="1">
      <alignment horizontal="center"/>
    </xf>
    <xf numFmtId="0" fontId="1" fillId="32" borderId="47" xfId="0" applyFont="1" applyFill="1" applyBorder="1" applyAlignment="1">
      <alignment horizontal="left" wrapText="1"/>
    </xf>
    <xf numFmtId="0" fontId="1" fillId="32" borderId="39" xfId="0" applyFont="1" applyFill="1" applyBorder="1" applyAlignment="1">
      <alignment horizontal="left" wrapText="1"/>
    </xf>
    <xf numFmtId="0" fontId="1" fillId="32" borderId="57" xfId="0" applyFont="1" applyFill="1" applyBorder="1" applyAlignment="1">
      <alignment horizontal="left" wrapText="1"/>
    </xf>
    <xf numFmtId="0" fontId="8" fillId="32" borderId="60" xfId="0" applyFont="1" applyFill="1" applyBorder="1" applyAlignment="1">
      <alignment/>
    </xf>
    <xf numFmtId="49" fontId="8" fillId="32" borderId="12" xfId="0" applyNumberFormat="1" applyFont="1" applyFill="1" applyBorder="1" applyAlignment="1">
      <alignment horizontal="center"/>
    </xf>
    <xf numFmtId="49" fontId="8" fillId="32" borderId="29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horizontal="center"/>
    </xf>
    <xf numFmtId="49" fontId="8" fillId="32" borderId="36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49" fontId="8" fillId="32" borderId="38" xfId="0" applyNumberFormat="1" applyFont="1" applyFill="1" applyBorder="1" applyAlignment="1">
      <alignment horizontal="center"/>
    </xf>
    <xf numFmtId="49" fontId="8" fillId="32" borderId="39" xfId="0" applyNumberFormat="1" applyFont="1" applyFill="1" applyBorder="1" applyAlignment="1">
      <alignment horizontal="center"/>
    </xf>
    <xf numFmtId="49" fontId="8" fillId="32" borderId="40" xfId="0" applyNumberFormat="1" applyFont="1" applyFill="1" applyBorder="1" applyAlignment="1">
      <alignment horizontal="center"/>
    </xf>
    <xf numFmtId="49" fontId="8" fillId="32" borderId="61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49" xfId="0" applyFont="1" applyFill="1" applyBorder="1" applyAlignment="1">
      <alignment horizontal="left" wrapText="1"/>
    </xf>
    <xf numFmtId="0" fontId="8" fillId="32" borderId="22" xfId="0" applyFont="1" applyFill="1" applyBorder="1" applyAlignment="1">
      <alignment horizontal="left" wrapText="1"/>
    </xf>
    <xf numFmtId="0" fontId="8" fillId="32" borderId="50" xfId="0" applyFont="1" applyFill="1" applyBorder="1" applyAlignment="1">
      <alignment horizontal="left" wrapText="1"/>
    </xf>
    <xf numFmtId="49" fontId="8" fillId="32" borderId="30" xfId="0" applyNumberFormat="1" applyFont="1" applyFill="1" applyBorder="1" applyAlignment="1">
      <alignment horizontal="center"/>
    </xf>
    <xf numFmtId="49" fontId="8" fillId="32" borderId="22" xfId="0" applyNumberFormat="1" applyFont="1" applyFill="1" applyBorder="1" applyAlignment="1">
      <alignment horizontal="center"/>
    </xf>
    <xf numFmtId="49" fontId="8" fillId="32" borderId="32" xfId="0" applyNumberFormat="1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4" fontId="14" fillId="32" borderId="24" xfId="0" applyNumberFormat="1" applyFont="1" applyFill="1" applyBorder="1" applyAlignment="1">
      <alignment horizontal="center"/>
    </xf>
    <xf numFmtId="4" fontId="14" fillId="32" borderId="25" xfId="0" applyNumberFormat="1" applyFont="1" applyFill="1" applyBorder="1" applyAlignment="1">
      <alignment horizontal="center"/>
    </xf>
    <xf numFmtId="4" fontId="14" fillId="32" borderId="13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40" borderId="0" xfId="0" applyFont="1" applyFill="1" applyAlignment="1">
      <alignment horizontal="center"/>
    </xf>
    <xf numFmtId="49" fontId="15" fillId="0" borderId="24" xfId="0" applyNumberFormat="1" applyFont="1" applyFill="1" applyBorder="1" applyAlignment="1">
      <alignment horizontal="center"/>
    </xf>
    <xf numFmtId="49" fontId="15" fillId="0" borderId="25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24" xfId="0" applyNumberFormat="1" applyFont="1" applyFill="1" applyBorder="1" applyAlignment="1">
      <alignment horizontal="left"/>
    </xf>
    <xf numFmtId="49" fontId="15" fillId="0" borderId="25" xfId="0" applyNumberFormat="1" applyFont="1" applyFill="1" applyBorder="1" applyAlignment="1">
      <alignment horizontal="left"/>
    </xf>
    <xf numFmtId="49" fontId="15" fillId="0" borderId="13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4" fillId="40" borderId="10" xfId="0" applyNumberFormat="1" applyFont="1" applyFill="1" applyBorder="1" applyAlignment="1">
      <alignment horizontal="center"/>
    </xf>
    <xf numFmtId="49" fontId="15" fillId="40" borderId="24" xfId="0" applyNumberFormat="1" applyFont="1" applyFill="1" applyBorder="1" applyAlignment="1">
      <alignment horizontal="center"/>
    </xf>
    <xf numFmtId="49" fontId="15" fillId="40" borderId="25" xfId="0" applyNumberFormat="1" applyFont="1" applyFill="1" applyBorder="1" applyAlignment="1">
      <alignment horizontal="center"/>
    </xf>
    <xf numFmtId="49" fontId="15" fillId="40" borderId="13" xfId="0" applyNumberFormat="1" applyFont="1" applyFill="1" applyBorder="1" applyAlignment="1">
      <alignment horizontal="center"/>
    </xf>
    <xf numFmtId="49" fontId="15" fillId="40" borderId="24" xfId="0" applyNumberFormat="1" applyFont="1" applyFill="1" applyBorder="1" applyAlignment="1">
      <alignment horizontal="left"/>
    </xf>
    <xf numFmtId="49" fontId="15" fillId="40" borderId="25" xfId="0" applyNumberFormat="1" applyFont="1" applyFill="1" applyBorder="1" applyAlignment="1">
      <alignment horizontal="left"/>
    </xf>
    <xf numFmtId="49" fontId="15" fillId="40" borderId="13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83"/>
  <sheetViews>
    <sheetView tabSelected="1" view="pageBreakPreview" zoomScale="90" zoomScaleSheetLayoutView="90" zoomScalePageLayoutView="0" workbookViewId="0" topLeftCell="A123">
      <selection activeCell="BQ147" sqref="BQ147"/>
    </sheetView>
  </sheetViews>
  <sheetFormatPr defaultColWidth="0.875" defaultRowHeight="12.75"/>
  <cols>
    <col min="1" max="2" width="1.75390625" style="1" customWidth="1"/>
    <col min="3" max="3" width="0.875" style="1" customWidth="1"/>
    <col min="4" max="4" width="3.75390625" style="1" customWidth="1"/>
    <col min="5" max="10" width="0.875" style="1" customWidth="1"/>
    <col min="11" max="12" width="2.125" style="1" customWidth="1"/>
    <col min="13" max="13" width="0.12890625" style="1" customWidth="1"/>
    <col min="14" max="14" width="0.875" style="1" hidden="1" customWidth="1"/>
    <col min="15" max="15" width="0.875" style="1" customWidth="1"/>
    <col min="16" max="16" width="3.75390625" style="1" customWidth="1"/>
    <col min="17" max="20" width="0.875" style="1" customWidth="1"/>
    <col min="21" max="21" width="1.75390625" style="1" customWidth="1"/>
    <col min="22" max="25" width="0.875" style="1" customWidth="1"/>
    <col min="26" max="26" width="4.00390625" style="1" customWidth="1"/>
    <col min="27" max="28" width="0.875" style="1" customWidth="1"/>
    <col min="29" max="29" width="1.625" style="1" customWidth="1"/>
    <col min="30" max="31" width="0.875" style="1" customWidth="1"/>
    <col min="32" max="32" width="0.37109375" style="1" customWidth="1"/>
    <col min="33" max="33" width="0.875" style="1" hidden="1" customWidth="1"/>
    <col min="34" max="34" width="0.74609375" style="1" hidden="1" customWidth="1"/>
    <col min="35" max="36" width="0.875" style="1" hidden="1" customWidth="1"/>
    <col min="37" max="38" width="0.875" style="1" customWidth="1"/>
    <col min="39" max="39" width="1.75390625" style="1" customWidth="1"/>
    <col min="40" max="40" width="2.125" style="1" customWidth="1"/>
    <col min="41" max="41" width="0.6171875" style="1" customWidth="1"/>
    <col min="42" max="42" width="0.2421875" style="1" customWidth="1"/>
    <col min="43" max="52" width="0.875" style="1" customWidth="1"/>
    <col min="53" max="53" width="3.125" style="1" customWidth="1"/>
    <col min="54" max="54" width="19.75390625" style="1" customWidth="1"/>
    <col min="55" max="55" width="21.375" style="69" hidden="1" customWidth="1"/>
    <col min="56" max="56" width="17.75390625" style="1" hidden="1" customWidth="1"/>
    <col min="57" max="62" width="0.875" style="1" hidden="1" customWidth="1"/>
    <col min="63" max="63" width="0.2421875" style="1" hidden="1" customWidth="1"/>
    <col min="64" max="64" width="0.875" style="1" hidden="1" customWidth="1"/>
    <col min="65" max="68" width="0.875" style="1" customWidth="1"/>
    <col min="69" max="69" width="3.375" style="1" customWidth="1"/>
    <col min="70" max="71" width="0.875" style="1" customWidth="1"/>
    <col min="72" max="72" width="3.875" style="1" customWidth="1"/>
    <col min="73" max="73" width="4.25390625" style="1" customWidth="1"/>
    <col min="74" max="78" width="0.875" style="1" customWidth="1"/>
    <col min="79" max="79" width="2.25390625" style="1" customWidth="1"/>
    <col min="80" max="80" width="0.875" style="1" customWidth="1"/>
    <col min="81" max="81" width="3.25390625" style="1" customWidth="1"/>
    <col min="82" max="85" width="0.875" style="1" customWidth="1"/>
    <col min="86" max="86" width="2.25390625" style="1" customWidth="1"/>
    <col min="87" max="100" width="0.875" style="1" customWidth="1"/>
    <col min="101" max="101" width="3.125" style="1" customWidth="1"/>
    <col min="102" max="134" width="0.875" style="1" customWidth="1"/>
    <col min="135" max="135" width="6.375" style="1" customWidth="1"/>
    <col min="136" max="140" width="0.875" style="1" customWidth="1"/>
    <col min="141" max="141" width="3.00390625" style="1" customWidth="1"/>
    <col min="142" max="142" width="3.625" style="1" customWidth="1"/>
    <col min="143" max="156" width="0.875" style="1" customWidth="1"/>
    <col min="157" max="157" width="1.875" style="1" customWidth="1"/>
    <col min="158" max="160" width="0.875" style="1" customWidth="1"/>
    <col min="161" max="161" width="2.00390625" style="1" customWidth="1"/>
    <col min="162" max="162" width="0.875" style="1" customWidth="1"/>
    <col min="163" max="163" width="3.625" style="1" customWidth="1"/>
    <col min="164" max="166" width="0.875" style="1" customWidth="1"/>
    <col min="167" max="167" width="1.625" style="1" customWidth="1"/>
    <col min="168" max="16384" width="0.875" style="1" customWidth="1"/>
  </cols>
  <sheetData>
    <row r="1" spans="1:167" ht="15" customHeight="1">
      <c r="A1" s="304" t="s">
        <v>113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T1" s="304"/>
      <c r="CU1" s="304"/>
      <c r="CV1" s="304"/>
      <c r="CW1" s="304"/>
      <c r="CX1" s="304"/>
      <c r="CY1" s="304"/>
      <c r="CZ1" s="304"/>
      <c r="DA1" s="304"/>
      <c r="DB1" s="304"/>
      <c r="DC1" s="304"/>
      <c r="DD1" s="304"/>
      <c r="DE1" s="304"/>
      <c r="DF1" s="304"/>
      <c r="DG1" s="304"/>
      <c r="DH1" s="304"/>
      <c r="DI1" s="304"/>
      <c r="DJ1" s="304"/>
      <c r="DK1" s="304"/>
      <c r="DL1" s="304"/>
      <c r="DM1" s="304"/>
      <c r="DN1" s="304"/>
      <c r="DO1" s="304"/>
      <c r="DP1" s="304"/>
      <c r="DQ1" s="304"/>
      <c r="DR1" s="304"/>
      <c r="DS1" s="304"/>
      <c r="DT1" s="304"/>
      <c r="DU1" s="304"/>
      <c r="DV1" s="304"/>
      <c r="DW1" s="304"/>
      <c r="DX1" s="304"/>
      <c r="DY1" s="304"/>
      <c r="DZ1" s="304"/>
      <c r="EA1" s="304"/>
      <c r="EB1" s="304"/>
      <c r="EC1" s="304"/>
      <c r="ED1" s="304"/>
      <c r="EE1" s="304"/>
      <c r="EF1" s="304"/>
      <c r="EG1" s="304"/>
      <c r="EH1" s="304"/>
      <c r="EI1" s="304"/>
      <c r="EJ1" s="304"/>
      <c r="EK1" s="304"/>
      <c r="EL1" s="304"/>
      <c r="EM1" s="304"/>
      <c r="EN1" s="304"/>
      <c r="EO1" s="304"/>
      <c r="EP1" s="304"/>
      <c r="EQ1" s="304"/>
      <c r="ER1" s="304"/>
      <c r="ES1" s="304"/>
      <c r="ET1" s="304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  <c r="FF1" s="322"/>
      <c r="FG1" s="322"/>
      <c r="FH1" s="322"/>
      <c r="FI1" s="322"/>
      <c r="FJ1" s="322"/>
      <c r="FK1" s="322"/>
    </row>
    <row r="2" spans="1:167" ht="15" customHeight="1">
      <c r="A2" s="304" t="s">
        <v>114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22"/>
      <c r="EV2" s="322"/>
      <c r="EW2" s="322"/>
      <c r="EX2" s="322"/>
      <c r="EY2" s="322"/>
      <c r="EZ2" s="322"/>
      <c r="FA2" s="322"/>
      <c r="FB2" s="322"/>
      <c r="FC2" s="322"/>
      <c r="FD2" s="322"/>
      <c r="FE2" s="322"/>
      <c r="FF2" s="322"/>
      <c r="FG2" s="322"/>
      <c r="FH2" s="322"/>
      <c r="FI2" s="322"/>
      <c r="FJ2" s="322"/>
      <c r="FK2" s="322"/>
    </row>
    <row r="3" spans="1:167" ht="15" customHeight="1">
      <c r="A3" s="304" t="s">
        <v>115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304"/>
      <c r="DE3" s="304"/>
      <c r="DF3" s="304"/>
      <c r="DG3" s="304"/>
      <c r="DH3" s="304"/>
      <c r="DI3" s="304"/>
      <c r="DJ3" s="304"/>
      <c r="DK3" s="304"/>
      <c r="DL3" s="304"/>
      <c r="DM3" s="304"/>
      <c r="DN3" s="304"/>
      <c r="DO3" s="304"/>
      <c r="DP3" s="304"/>
      <c r="DQ3" s="304"/>
      <c r="DR3" s="304"/>
      <c r="DS3" s="304"/>
      <c r="DT3" s="304"/>
      <c r="DU3" s="304"/>
      <c r="DV3" s="304"/>
      <c r="DW3" s="304"/>
      <c r="DX3" s="304"/>
      <c r="DY3" s="304"/>
      <c r="DZ3" s="304"/>
      <c r="EA3" s="304"/>
      <c r="EB3" s="304"/>
      <c r="EC3" s="304"/>
      <c r="ED3" s="304"/>
      <c r="EE3" s="304"/>
      <c r="EF3" s="304"/>
      <c r="EG3" s="304"/>
      <c r="EH3" s="304"/>
      <c r="EI3" s="304"/>
      <c r="EJ3" s="304"/>
      <c r="EK3" s="304"/>
      <c r="EL3" s="304"/>
      <c r="EM3" s="304"/>
      <c r="EN3" s="304"/>
      <c r="EO3" s="304"/>
      <c r="EP3" s="304"/>
      <c r="EQ3" s="304"/>
      <c r="ER3" s="304"/>
      <c r="ES3" s="304"/>
      <c r="ET3" s="304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</row>
    <row r="4" spans="1:167" ht="15" customHeight="1">
      <c r="A4" s="304" t="s">
        <v>116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  <c r="DU4" s="304"/>
      <c r="DV4" s="304"/>
      <c r="DW4" s="304"/>
      <c r="DX4" s="304"/>
      <c r="DY4" s="304"/>
      <c r="DZ4" s="304"/>
      <c r="EA4" s="304"/>
      <c r="EB4" s="304"/>
      <c r="EC4" s="304"/>
      <c r="ED4" s="304"/>
      <c r="EE4" s="304"/>
      <c r="EF4" s="304"/>
      <c r="EG4" s="304"/>
      <c r="EH4" s="304"/>
      <c r="EI4" s="304"/>
      <c r="EJ4" s="304"/>
      <c r="EK4" s="304"/>
      <c r="EL4" s="304"/>
      <c r="EM4" s="304"/>
      <c r="EN4" s="304"/>
      <c r="EO4" s="304"/>
      <c r="EP4" s="304"/>
      <c r="EQ4" s="304"/>
      <c r="ER4" s="304"/>
      <c r="ES4" s="304"/>
      <c r="ET4" s="32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</row>
    <row r="5" spans="1:167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</row>
    <row r="6" spans="148:167" ht="15" customHeight="1">
      <c r="ER6" s="2" t="s">
        <v>1</v>
      </c>
      <c r="EU6" s="323" t="s">
        <v>22</v>
      </c>
      <c r="EV6" s="324"/>
      <c r="EW6" s="324"/>
      <c r="EX6" s="324"/>
      <c r="EY6" s="324"/>
      <c r="EZ6" s="324"/>
      <c r="FA6" s="324"/>
      <c r="FB6" s="324"/>
      <c r="FC6" s="324"/>
      <c r="FD6" s="324"/>
      <c r="FE6" s="324"/>
      <c r="FF6" s="324"/>
      <c r="FG6" s="324"/>
      <c r="FH6" s="324"/>
      <c r="FI6" s="324"/>
      <c r="FJ6" s="324"/>
      <c r="FK6" s="325"/>
    </row>
    <row r="7" spans="54:167" ht="15" customHeight="1">
      <c r="BB7" s="2" t="s">
        <v>132</v>
      </c>
      <c r="BI7" s="2" t="s">
        <v>2</v>
      </c>
      <c r="BK7" s="308" t="s">
        <v>319</v>
      </c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53">
        <v>201</v>
      </c>
      <c r="CG7" s="353"/>
      <c r="CH7" s="353"/>
      <c r="CI7" s="353"/>
      <c r="CJ7" s="353"/>
      <c r="CK7" s="352">
        <v>6</v>
      </c>
      <c r="CL7" s="352"/>
      <c r="CN7" s="1" t="s">
        <v>3</v>
      </c>
      <c r="ER7" s="2" t="s">
        <v>0</v>
      </c>
      <c r="EU7" s="309" t="s">
        <v>322</v>
      </c>
      <c r="EV7" s="310"/>
      <c r="EW7" s="310"/>
      <c r="EX7" s="310"/>
      <c r="EY7" s="310"/>
      <c r="EZ7" s="310"/>
      <c r="FA7" s="310"/>
      <c r="FB7" s="310"/>
      <c r="FC7" s="310"/>
      <c r="FD7" s="310"/>
      <c r="FE7" s="310"/>
      <c r="FF7" s="310"/>
      <c r="FG7" s="310"/>
      <c r="FH7" s="310"/>
      <c r="FI7" s="310"/>
      <c r="FJ7" s="310"/>
      <c r="FK7" s="311"/>
    </row>
    <row r="8" spans="1:167" ht="46.5" customHeight="1">
      <c r="A8" s="364" t="s">
        <v>58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70"/>
      <c r="BD8" s="9"/>
      <c r="BE8" s="9"/>
      <c r="BF8" s="9"/>
      <c r="BG8" s="9"/>
      <c r="BH8" s="9"/>
      <c r="BI8" s="9"/>
      <c r="BJ8" s="9"/>
      <c r="BK8" s="9"/>
      <c r="BL8" s="9"/>
      <c r="BM8" s="9"/>
      <c r="BN8" s="312" t="s">
        <v>68</v>
      </c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13"/>
      <c r="ED8" s="313"/>
      <c r="ER8" s="2" t="s">
        <v>11</v>
      </c>
      <c r="EU8" s="301" t="s">
        <v>59</v>
      </c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3"/>
    </row>
    <row r="9" spans="1:167" ht="15" customHeight="1">
      <c r="A9" s="1" t="s">
        <v>4</v>
      </c>
      <c r="V9" s="308" t="s">
        <v>69</v>
      </c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H9" s="307" t="s">
        <v>52</v>
      </c>
      <c r="EI9" s="306"/>
      <c r="EJ9" s="306"/>
      <c r="EK9" s="306"/>
      <c r="EL9" s="306"/>
      <c r="EM9" s="306"/>
      <c r="EN9" s="306"/>
      <c r="EO9" s="306"/>
      <c r="EP9" s="306"/>
      <c r="EQ9" s="306"/>
      <c r="ER9" s="306"/>
      <c r="EU9" s="309" t="s">
        <v>60</v>
      </c>
      <c r="EV9" s="310"/>
      <c r="EW9" s="310"/>
      <c r="EX9" s="310"/>
      <c r="EY9" s="310"/>
      <c r="EZ9" s="310"/>
      <c r="FA9" s="310"/>
      <c r="FB9" s="310"/>
      <c r="FC9" s="310"/>
      <c r="FD9" s="310"/>
      <c r="FE9" s="310"/>
      <c r="FF9" s="310"/>
      <c r="FG9" s="310"/>
      <c r="FH9" s="310"/>
      <c r="FI9" s="310"/>
      <c r="FJ9" s="310"/>
      <c r="FK9" s="311"/>
    </row>
    <row r="10" spans="1:167" ht="15" customHeight="1">
      <c r="A10" s="1" t="s">
        <v>54</v>
      </c>
      <c r="P10" s="326" t="s">
        <v>155</v>
      </c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  <c r="DQ10" s="326"/>
      <c r="DR10" s="326"/>
      <c r="DS10" s="326"/>
      <c r="DT10" s="326"/>
      <c r="DU10" s="326"/>
      <c r="DV10" s="326"/>
      <c r="DW10" s="326"/>
      <c r="DX10" s="326"/>
      <c r="DY10" s="326"/>
      <c r="DZ10" s="326"/>
      <c r="EA10" s="326"/>
      <c r="EB10" s="326"/>
      <c r="EC10" s="326"/>
      <c r="ED10" s="326"/>
      <c r="EH10" s="305" t="s">
        <v>134</v>
      </c>
      <c r="EI10" s="306"/>
      <c r="EJ10" s="306"/>
      <c r="EK10" s="306"/>
      <c r="EL10" s="306"/>
      <c r="EM10" s="306"/>
      <c r="EN10" s="306"/>
      <c r="EO10" s="306"/>
      <c r="EP10" s="306"/>
      <c r="EQ10" s="306"/>
      <c r="ER10" s="306"/>
      <c r="ES10" s="5"/>
      <c r="EU10" s="309" t="s">
        <v>124</v>
      </c>
      <c r="EV10" s="310"/>
      <c r="EW10" s="310"/>
      <c r="EX10" s="310"/>
      <c r="EY10" s="310"/>
      <c r="EZ10" s="310"/>
      <c r="FA10" s="310"/>
      <c r="FB10" s="310"/>
      <c r="FC10" s="310"/>
      <c r="FD10" s="310"/>
      <c r="FE10" s="310"/>
      <c r="FF10" s="310"/>
      <c r="FG10" s="310"/>
      <c r="FH10" s="310"/>
      <c r="FI10" s="310"/>
      <c r="FJ10" s="310"/>
      <c r="FK10" s="311"/>
    </row>
    <row r="11" spans="16:167" ht="15" customHeight="1"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H11" s="33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5"/>
      <c r="EU11" s="309" t="s">
        <v>48</v>
      </c>
      <c r="EV11" s="310"/>
      <c r="EW11" s="310"/>
      <c r="EX11" s="310"/>
      <c r="EY11" s="310"/>
      <c r="EZ11" s="310"/>
      <c r="FA11" s="310"/>
      <c r="FB11" s="310"/>
      <c r="FC11" s="310"/>
      <c r="FD11" s="310"/>
      <c r="FE11" s="310"/>
      <c r="FF11" s="310"/>
      <c r="FG11" s="310"/>
      <c r="FH11" s="310"/>
      <c r="FI11" s="310"/>
      <c r="FJ11" s="310"/>
      <c r="FK11" s="311"/>
    </row>
    <row r="12" spans="1:167" ht="15.75" customHeight="1" thickBot="1">
      <c r="A12" s="1" t="s">
        <v>5</v>
      </c>
      <c r="ER12" s="2" t="s">
        <v>6</v>
      </c>
      <c r="EU12" s="366">
        <v>383</v>
      </c>
      <c r="EV12" s="367"/>
      <c r="EW12" s="367"/>
      <c r="EX12" s="367"/>
      <c r="EY12" s="367"/>
      <c r="EZ12" s="367"/>
      <c r="FA12" s="367"/>
      <c r="FB12" s="367"/>
      <c r="FC12" s="367"/>
      <c r="FD12" s="367"/>
      <c r="FE12" s="367"/>
      <c r="FF12" s="367"/>
      <c r="FG12" s="367"/>
      <c r="FH12" s="367"/>
      <c r="FI12" s="367"/>
      <c r="FJ12" s="367"/>
      <c r="FK12" s="368"/>
    </row>
    <row r="13" ht="6" customHeight="1" hidden="1"/>
    <row r="14" spans="1:167" ht="14.25" customHeight="1">
      <c r="A14" s="304" t="s">
        <v>12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4"/>
      <c r="EK14" s="304"/>
      <c r="EL14" s="304"/>
      <c r="EM14" s="304"/>
      <c r="EN14" s="304"/>
      <c r="EO14" s="304"/>
      <c r="EP14" s="304"/>
      <c r="EQ14" s="304"/>
      <c r="ER14" s="304"/>
      <c r="ES14" s="304"/>
      <c r="ET14" s="304"/>
      <c r="EU14" s="304"/>
      <c r="EV14" s="304"/>
      <c r="EW14" s="304"/>
      <c r="EX14" s="304"/>
      <c r="EY14" s="304"/>
      <c r="EZ14" s="304"/>
      <c r="FA14" s="304"/>
      <c r="FB14" s="304"/>
      <c r="FC14" s="304"/>
      <c r="FD14" s="304"/>
      <c r="FE14" s="304"/>
      <c r="FF14" s="304"/>
      <c r="FG14" s="304"/>
      <c r="FH14" s="304"/>
      <c r="FI14" s="304"/>
      <c r="FJ14" s="304"/>
      <c r="FK14" s="304"/>
    </row>
    <row r="15" ht="3.75" customHeight="1" thickBot="1"/>
    <row r="16" spans="1:167" ht="11.25" customHeight="1">
      <c r="A16" s="328" t="s">
        <v>7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 t="s">
        <v>15</v>
      </c>
      <c r="AO16" s="318"/>
      <c r="AP16" s="318"/>
      <c r="AQ16" s="318"/>
      <c r="AR16" s="318"/>
      <c r="AS16" s="318"/>
      <c r="AT16" s="355" t="s">
        <v>49</v>
      </c>
      <c r="AU16" s="356"/>
      <c r="AV16" s="356"/>
      <c r="AW16" s="356"/>
      <c r="AX16" s="356"/>
      <c r="AY16" s="356"/>
      <c r="AZ16" s="356"/>
      <c r="BA16" s="356"/>
      <c r="BB16" s="357"/>
      <c r="BC16" s="12"/>
      <c r="BD16" s="12"/>
      <c r="BE16" s="12"/>
      <c r="BF16" s="12"/>
      <c r="BG16" s="12"/>
      <c r="BH16" s="12"/>
      <c r="BI16" s="12"/>
      <c r="BJ16" s="12"/>
      <c r="BK16" s="12" t="s">
        <v>50</v>
      </c>
      <c r="BL16" s="355" t="s">
        <v>55</v>
      </c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7"/>
      <c r="CG16" s="336" t="s">
        <v>16</v>
      </c>
      <c r="CH16" s="337"/>
      <c r="CI16" s="337"/>
      <c r="CJ16" s="337"/>
      <c r="CK16" s="337"/>
      <c r="CL16" s="337"/>
      <c r="CM16" s="337"/>
      <c r="CN16" s="337"/>
      <c r="CO16" s="337"/>
      <c r="CP16" s="337"/>
      <c r="CQ16" s="337"/>
      <c r="CR16" s="337"/>
      <c r="CS16" s="337"/>
      <c r="CT16" s="337"/>
      <c r="CU16" s="337"/>
      <c r="CV16" s="337"/>
      <c r="CW16" s="337"/>
      <c r="CX16" s="337"/>
      <c r="CY16" s="337"/>
      <c r="CZ16" s="337"/>
      <c r="DA16" s="337"/>
      <c r="DB16" s="337"/>
      <c r="DC16" s="337"/>
      <c r="DD16" s="337"/>
      <c r="DE16" s="337"/>
      <c r="DF16" s="337"/>
      <c r="DG16" s="337"/>
      <c r="DH16" s="337"/>
      <c r="DI16" s="337"/>
      <c r="DJ16" s="337"/>
      <c r="DK16" s="337"/>
      <c r="DL16" s="337"/>
      <c r="DM16" s="337"/>
      <c r="DN16" s="337"/>
      <c r="DO16" s="337"/>
      <c r="DP16" s="337"/>
      <c r="DQ16" s="337"/>
      <c r="DR16" s="337"/>
      <c r="DS16" s="337"/>
      <c r="DT16" s="337"/>
      <c r="DU16" s="337"/>
      <c r="DV16" s="337"/>
      <c r="DW16" s="337"/>
      <c r="DX16" s="337"/>
      <c r="DY16" s="337"/>
      <c r="DZ16" s="337"/>
      <c r="EA16" s="337"/>
      <c r="EB16" s="337"/>
      <c r="EC16" s="337"/>
      <c r="ED16" s="337"/>
      <c r="EE16" s="337"/>
      <c r="EF16" s="337"/>
      <c r="EG16" s="337"/>
      <c r="EH16" s="337"/>
      <c r="EI16" s="337"/>
      <c r="EJ16" s="337"/>
      <c r="EK16" s="337"/>
      <c r="EL16" s="337"/>
      <c r="EM16" s="337"/>
      <c r="EN16" s="337"/>
      <c r="EO16" s="337"/>
      <c r="EP16" s="337"/>
      <c r="EQ16" s="337"/>
      <c r="ER16" s="337"/>
      <c r="ES16" s="337"/>
      <c r="ET16" s="338"/>
      <c r="EU16" s="318" t="s">
        <v>20</v>
      </c>
      <c r="EV16" s="318"/>
      <c r="EW16" s="318"/>
      <c r="EX16" s="318"/>
      <c r="EY16" s="318"/>
      <c r="EZ16" s="318"/>
      <c r="FA16" s="318"/>
      <c r="FB16" s="318"/>
      <c r="FC16" s="318"/>
      <c r="FD16" s="318"/>
      <c r="FE16" s="318"/>
      <c r="FF16" s="318"/>
      <c r="FG16" s="318"/>
      <c r="FH16" s="318"/>
      <c r="FI16" s="318"/>
      <c r="FJ16" s="318"/>
      <c r="FK16" s="319"/>
    </row>
    <row r="17" spans="1:167" ht="39.75" customHeight="1">
      <c r="A17" s="329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58"/>
      <c r="AU17" s="359"/>
      <c r="AV17" s="359"/>
      <c r="AW17" s="359"/>
      <c r="AX17" s="359"/>
      <c r="AY17" s="359"/>
      <c r="AZ17" s="359"/>
      <c r="BA17" s="359"/>
      <c r="BB17" s="360"/>
      <c r="BC17" s="10"/>
      <c r="BD17" s="10"/>
      <c r="BE17" s="10"/>
      <c r="BF17" s="10"/>
      <c r="BG17" s="10"/>
      <c r="BH17" s="10"/>
      <c r="BI17" s="10"/>
      <c r="BJ17" s="10"/>
      <c r="BK17" s="10"/>
      <c r="BL17" s="358"/>
      <c r="BM17" s="359"/>
      <c r="BN17" s="359"/>
      <c r="BO17" s="359"/>
      <c r="BP17" s="359"/>
      <c r="BQ17" s="359"/>
      <c r="BR17" s="359"/>
      <c r="BS17" s="359"/>
      <c r="BT17" s="359"/>
      <c r="BU17" s="359"/>
      <c r="BV17" s="359"/>
      <c r="BW17" s="359"/>
      <c r="BX17" s="359"/>
      <c r="BY17" s="359"/>
      <c r="BZ17" s="359"/>
      <c r="CA17" s="359"/>
      <c r="CB17" s="359"/>
      <c r="CC17" s="359"/>
      <c r="CD17" s="359"/>
      <c r="CE17" s="359"/>
      <c r="CF17" s="360"/>
      <c r="CG17" s="334" t="s">
        <v>51</v>
      </c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  <c r="CU17" s="334"/>
      <c r="CV17" s="334"/>
      <c r="CW17" s="335"/>
      <c r="CX17" s="333" t="s">
        <v>17</v>
      </c>
      <c r="CY17" s="334"/>
      <c r="CZ17" s="334"/>
      <c r="DA17" s="334"/>
      <c r="DB17" s="334"/>
      <c r="DC17" s="334"/>
      <c r="DD17" s="334"/>
      <c r="DE17" s="334"/>
      <c r="DF17" s="334"/>
      <c r="DG17" s="334"/>
      <c r="DH17" s="334"/>
      <c r="DI17" s="334"/>
      <c r="DJ17" s="334"/>
      <c r="DK17" s="334"/>
      <c r="DL17" s="334"/>
      <c r="DM17" s="334"/>
      <c r="DN17" s="335"/>
      <c r="DO17" s="333" t="s">
        <v>18</v>
      </c>
      <c r="DP17" s="334"/>
      <c r="DQ17" s="334"/>
      <c r="DR17" s="334"/>
      <c r="DS17" s="334"/>
      <c r="DT17" s="334"/>
      <c r="DU17" s="334"/>
      <c r="DV17" s="334"/>
      <c r="DW17" s="334"/>
      <c r="DX17" s="334"/>
      <c r="DY17" s="334"/>
      <c r="DZ17" s="334"/>
      <c r="EA17" s="334"/>
      <c r="EB17" s="334"/>
      <c r="EC17" s="334"/>
      <c r="ED17" s="334"/>
      <c r="EE17" s="335"/>
      <c r="EF17" s="333" t="s">
        <v>19</v>
      </c>
      <c r="EG17" s="334"/>
      <c r="EH17" s="334"/>
      <c r="EI17" s="334"/>
      <c r="EJ17" s="334"/>
      <c r="EK17" s="334"/>
      <c r="EL17" s="334"/>
      <c r="EM17" s="334"/>
      <c r="EN17" s="334"/>
      <c r="EO17" s="334"/>
      <c r="EP17" s="334"/>
      <c r="EQ17" s="334"/>
      <c r="ER17" s="334"/>
      <c r="ES17" s="334"/>
      <c r="ET17" s="335"/>
      <c r="EU17" s="320"/>
      <c r="EV17" s="320"/>
      <c r="EW17" s="320"/>
      <c r="EX17" s="320"/>
      <c r="EY17" s="320"/>
      <c r="EZ17" s="320"/>
      <c r="FA17" s="320"/>
      <c r="FB17" s="320"/>
      <c r="FC17" s="320"/>
      <c r="FD17" s="320"/>
      <c r="FE17" s="320"/>
      <c r="FF17" s="320"/>
      <c r="FG17" s="320"/>
      <c r="FH17" s="320"/>
      <c r="FI17" s="320"/>
      <c r="FJ17" s="320"/>
      <c r="FK17" s="321"/>
    </row>
    <row r="18" spans="1:167" ht="12" thickBot="1">
      <c r="A18" s="330">
        <v>1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2"/>
      <c r="AN18" s="314">
        <v>2</v>
      </c>
      <c r="AO18" s="315"/>
      <c r="AP18" s="315"/>
      <c r="AQ18" s="315"/>
      <c r="AR18" s="315"/>
      <c r="AS18" s="316"/>
      <c r="AT18" s="314">
        <v>3</v>
      </c>
      <c r="AU18" s="315"/>
      <c r="AV18" s="315"/>
      <c r="AW18" s="315"/>
      <c r="AX18" s="315"/>
      <c r="AY18" s="315"/>
      <c r="AZ18" s="315"/>
      <c r="BA18" s="315"/>
      <c r="BB18" s="316"/>
      <c r="BC18" s="11"/>
      <c r="BD18" s="11"/>
      <c r="BE18" s="11"/>
      <c r="BF18" s="11"/>
      <c r="BG18" s="11"/>
      <c r="BH18" s="11"/>
      <c r="BI18" s="11"/>
      <c r="BJ18" s="11"/>
      <c r="BK18" s="11">
        <v>4</v>
      </c>
      <c r="BL18" s="314">
        <v>4</v>
      </c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6"/>
      <c r="CG18" s="314">
        <v>5</v>
      </c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6"/>
      <c r="CX18" s="314">
        <v>6</v>
      </c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6"/>
      <c r="DO18" s="314">
        <v>7</v>
      </c>
      <c r="DP18" s="315"/>
      <c r="DQ18" s="315"/>
      <c r="DR18" s="315"/>
      <c r="DS18" s="315"/>
      <c r="DT18" s="315"/>
      <c r="DU18" s="315"/>
      <c r="DV18" s="315"/>
      <c r="DW18" s="315"/>
      <c r="DX18" s="315"/>
      <c r="DY18" s="315"/>
      <c r="DZ18" s="315"/>
      <c r="EA18" s="315"/>
      <c r="EB18" s="315"/>
      <c r="EC18" s="315"/>
      <c r="ED18" s="315"/>
      <c r="EE18" s="316"/>
      <c r="EF18" s="314">
        <v>8</v>
      </c>
      <c r="EG18" s="315"/>
      <c r="EH18" s="315"/>
      <c r="EI18" s="315"/>
      <c r="EJ18" s="315"/>
      <c r="EK18" s="315"/>
      <c r="EL18" s="315"/>
      <c r="EM18" s="315"/>
      <c r="EN18" s="315"/>
      <c r="EO18" s="315"/>
      <c r="EP18" s="315"/>
      <c r="EQ18" s="315"/>
      <c r="ER18" s="315"/>
      <c r="ES18" s="315"/>
      <c r="ET18" s="316"/>
      <c r="EU18" s="369">
        <v>9</v>
      </c>
      <c r="EV18" s="369"/>
      <c r="EW18" s="369"/>
      <c r="EX18" s="369"/>
      <c r="EY18" s="369"/>
      <c r="EZ18" s="369"/>
      <c r="FA18" s="369"/>
      <c r="FB18" s="369"/>
      <c r="FC18" s="369"/>
      <c r="FD18" s="369"/>
      <c r="FE18" s="369"/>
      <c r="FF18" s="369"/>
      <c r="FG18" s="369"/>
      <c r="FH18" s="369"/>
      <c r="FI18" s="369"/>
      <c r="FJ18" s="369"/>
      <c r="FK18" s="370"/>
    </row>
    <row r="19" spans="1:167" ht="19.5" customHeight="1">
      <c r="A19" s="347" t="s">
        <v>13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39" t="s">
        <v>23</v>
      </c>
      <c r="AO19" s="340"/>
      <c r="AP19" s="340"/>
      <c r="AQ19" s="340"/>
      <c r="AR19" s="340"/>
      <c r="AS19" s="340"/>
      <c r="AT19" s="349" t="s">
        <v>47</v>
      </c>
      <c r="AU19" s="350"/>
      <c r="AV19" s="350"/>
      <c r="AW19" s="350"/>
      <c r="AX19" s="350"/>
      <c r="AY19" s="350"/>
      <c r="AZ19" s="350"/>
      <c r="BA19" s="350"/>
      <c r="BB19" s="351"/>
      <c r="BC19" s="41"/>
      <c r="BD19" s="41"/>
      <c r="BE19" s="41"/>
      <c r="BF19" s="41"/>
      <c r="BG19" s="41"/>
      <c r="BH19" s="41"/>
      <c r="BI19" s="41"/>
      <c r="BJ19" s="41"/>
      <c r="BK19" s="41">
        <f>-CG19</f>
        <v>-248634103.35</v>
      </c>
      <c r="BL19" s="341">
        <f>BL27+BL28+BL31+BL34+BL36+BL37+BL38+BL26</f>
        <v>272853200</v>
      </c>
      <c r="BM19" s="342"/>
      <c r="BN19" s="342"/>
      <c r="BO19" s="342"/>
      <c r="BP19" s="342"/>
      <c r="BQ19" s="342"/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/>
      <c r="CF19" s="343"/>
      <c r="CG19" s="354">
        <f>SUM(CG20:CW39)</f>
        <v>248634103.35</v>
      </c>
      <c r="CH19" s="354"/>
      <c r="CI19" s="354"/>
      <c r="CJ19" s="354"/>
      <c r="CK19" s="354"/>
      <c r="CL19" s="354"/>
      <c r="CM19" s="354"/>
      <c r="CN19" s="354"/>
      <c r="CO19" s="354"/>
      <c r="CP19" s="354"/>
      <c r="CQ19" s="354"/>
      <c r="CR19" s="354"/>
      <c r="CS19" s="354"/>
      <c r="CT19" s="354"/>
      <c r="CU19" s="354"/>
      <c r="CV19" s="354"/>
      <c r="CW19" s="354"/>
      <c r="CX19" s="317" t="s">
        <v>48</v>
      </c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 t="s">
        <v>48</v>
      </c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54">
        <f>SUM(EF21:ET38)</f>
        <v>248634103.35</v>
      </c>
      <c r="EG19" s="354"/>
      <c r="EH19" s="354"/>
      <c r="EI19" s="354"/>
      <c r="EJ19" s="354"/>
      <c r="EK19" s="354"/>
      <c r="EL19" s="354"/>
      <c r="EM19" s="354"/>
      <c r="EN19" s="354"/>
      <c r="EO19" s="354"/>
      <c r="EP19" s="354"/>
      <c r="EQ19" s="354"/>
      <c r="ER19" s="354"/>
      <c r="ES19" s="354"/>
      <c r="ET19" s="354"/>
      <c r="EU19" s="299">
        <f>BL19-CG19</f>
        <v>24219096.650000006</v>
      </c>
      <c r="EV19" s="299"/>
      <c r="EW19" s="299"/>
      <c r="EX19" s="299"/>
      <c r="EY19" s="299"/>
      <c r="EZ19" s="299"/>
      <c r="FA19" s="299"/>
      <c r="FB19" s="299"/>
      <c r="FC19" s="299"/>
      <c r="FD19" s="299"/>
      <c r="FE19" s="299"/>
      <c r="FF19" s="299"/>
      <c r="FG19" s="299"/>
      <c r="FH19" s="299"/>
      <c r="FI19" s="299"/>
      <c r="FJ19" s="299"/>
      <c r="FK19" s="300"/>
    </row>
    <row r="20" spans="1:167" ht="19.5" customHeight="1" hidden="1">
      <c r="A20" s="296" t="s">
        <v>103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8"/>
      <c r="AN20" s="295" t="s">
        <v>23</v>
      </c>
      <c r="AO20" s="282"/>
      <c r="AP20" s="282"/>
      <c r="AQ20" s="282"/>
      <c r="AR20" s="282"/>
      <c r="AS20" s="282"/>
      <c r="AT20" s="239" t="s">
        <v>102</v>
      </c>
      <c r="AU20" s="240"/>
      <c r="AV20" s="240"/>
      <c r="AW20" s="240"/>
      <c r="AX20" s="240"/>
      <c r="AY20" s="240"/>
      <c r="AZ20" s="240"/>
      <c r="BA20" s="240"/>
      <c r="BB20" s="241"/>
      <c r="BC20" s="23"/>
      <c r="BD20" s="23"/>
      <c r="BE20" s="23"/>
      <c r="BF20" s="23"/>
      <c r="BG20" s="23"/>
      <c r="BH20" s="23"/>
      <c r="BI20" s="23"/>
      <c r="BJ20" s="23"/>
      <c r="BK20" s="25" t="s">
        <v>48</v>
      </c>
      <c r="BL20" s="283">
        <v>0</v>
      </c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5"/>
      <c r="CG20" s="138">
        <v>0</v>
      </c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 t="s">
        <v>48</v>
      </c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 t="s">
        <v>48</v>
      </c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>
        <f>CG20</f>
        <v>0</v>
      </c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>
        <f aca="true" t="shared" si="0" ref="EU20:EU26">BL20-CG20</f>
        <v>0</v>
      </c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9"/>
    </row>
    <row r="21" spans="1:167" ht="38.25" customHeight="1">
      <c r="A21" s="296" t="s">
        <v>106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8"/>
      <c r="AN21" s="295" t="s">
        <v>23</v>
      </c>
      <c r="AO21" s="282"/>
      <c r="AP21" s="282"/>
      <c r="AQ21" s="282"/>
      <c r="AR21" s="282"/>
      <c r="AS21" s="282"/>
      <c r="AT21" s="239" t="s">
        <v>107</v>
      </c>
      <c r="AU21" s="240"/>
      <c r="AV21" s="240"/>
      <c r="AW21" s="240"/>
      <c r="AX21" s="240"/>
      <c r="AY21" s="240"/>
      <c r="AZ21" s="240"/>
      <c r="BA21" s="240"/>
      <c r="BB21" s="241"/>
      <c r="BC21" s="23"/>
      <c r="BD21" s="23"/>
      <c r="BE21" s="23"/>
      <c r="BF21" s="23"/>
      <c r="BG21" s="23"/>
      <c r="BH21" s="23"/>
      <c r="BI21" s="23"/>
      <c r="BJ21" s="23"/>
      <c r="BK21" s="25" t="s">
        <v>48</v>
      </c>
      <c r="BL21" s="283">
        <v>0</v>
      </c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5"/>
      <c r="CG21" s="138">
        <v>46020.34</v>
      </c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 t="s">
        <v>48</v>
      </c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 t="s">
        <v>48</v>
      </c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>
        <f>CG21</f>
        <v>46020.34</v>
      </c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>
        <f t="shared" si="0"/>
        <v>-46020.34</v>
      </c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9"/>
    </row>
    <row r="22" spans="1:167" ht="19.5" customHeight="1" hidden="1">
      <c r="A22" s="296" t="s">
        <v>109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8"/>
      <c r="AN22" s="295" t="s">
        <v>23</v>
      </c>
      <c r="AO22" s="282"/>
      <c r="AP22" s="282"/>
      <c r="AQ22" s="282"/>
      <c r="AR22" s="282"/>
      <c r="AS22" s="282"/>
      <c r="AT22" s="239" t="s">
        <v>108</v>
      </c>
      <c r="AU22" s="240"/>
      <c r="AV22" s="240"/>
      <c r="AW22" s="240"/>
      <c r="AX22" s="240"/>
      <c r="AY22" s="240"/>
      <c r="AZ22" s="240"/>
      <c r="BA22" s="240"/>
      <c r="BB22" s="241"/>
      <c r="BC22" s="23"/>
      <c r="BD22" s="23"/>
      <c r="BE22" s="23"/>
      <c r="BF22" s="23"/>
      <c r="BG22" s="23"/>
      <c r="BH22" s="23"/>
      <c r="BI22" s="23"/>
      <c r="BJ22" s="23"/>
      <c r="BK22" s="25" t="s">
        <v>48</v>
      </c>
      <c r="BL22" s="283">
        <v>0</v>
      </c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5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 t="s">
        <v>48</v>
      </c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 t="s">
        <v>48</v>
      </c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>
        <f>CG22</f>
        <v>0</v>
      </c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>
        <f t="shared" si="0"/>
        <v>0</v>
      </c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9"/>
    </row>
    <row r="23" spans="1:167" ht="19.5" customHeight="1" hidden="1">
      <c r="A23" s="344" t="s">
        <v>95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6"/>
      <c r="AN23" s="295" t="s">
        <v>23</v>
      </c>
      <c r="AO23" s="282"/>
      <c r="AP23" s="282"/>
      <c r="AQ23" s="282"/>
      <c r="AR23" s="282"/>
      <c r="AS23" s="282"/>
      <c r="AT23" s="239" t="s">
        <v>96</v>
      </c>
      <c r="AU23" s="240"/>
      <c r="AV23" s="240"/>
      <c r="AW23" s="240"/>
      <c r="AX23" s="240"/>
      <c r="AY23" s="240"/>
      <c r="AZ23" s="240"/>
      <c r="BA23" s="240"/>
      <c r="BB23" s="241"/>
      <c r="BC23" s="23"/>
      <c r="BD23" s="23"/>
      <c r="BE23" s="23"/>
      <c r="BF23" s="23"/>
      <c r="BG23" s="23"/>
      <c r="BH23" s="23"/>
      <c r="BI23" s="23"/>
      <c r="BJ23" s="23"/>
      <c r="BK23" s="24" t="s">
        <v>48</v>
      </c>
      <c r="BL23" s="283">
        <v>0</v>
      </c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5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 t="s">
        <v>48</v>
      </c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 t="s">
        <v>48</v>
      </c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>
        <f>SUM(CG23)</f>
        <v>0</v>
      </c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>
        <f t="shared" si="0"/>
        <v>0</v>
      </c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9"/>
    </row>
    <row r="24" spans="1:167" ht="19.5" customHeight="1" hidden="1">
      <c r="A24" s="296" t="s">
        <v>125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8"/>
      <c r="AN24" s="295" t="s">
        <v>23</v>
      </c>
      <c r="AO24" s="282"/>
      <c r="AP24" s="282"/>
      <c r="AQ24" s="282"/>
      <c r="AR24" s="282"/>
      <c r="AS24" s="282"/>
      <c r="AT24" s="239" t="s">
        <v>96</v>
      </c>
      <c r="AU24" s="240"/>
      <c r="AV24" s="240"/>
      <c r="AW24" s="240"/>
      <c r="AX24" s="240"/>
      <c r="AY24" s="240"/>
      <c r="AZ24" s="240"/>
      <c r="BA24" s="240"/>
      <c r="BB24" s="241"/>
      <c r="BC24" s="23"/>
      <c r="BD24" s="23"/>
      <c r="BE24" s="23"/>
      <c r="BF24" s="23"/>
      <c r="BG24" s="23"/>
      <c r="BH24" s="23"/>
      <c r="BI24" s="23"/>
      <c r="BJ24" s="23"/>
      <c r="BK24" s="25" t="s">
        <v>48</v>
      </c>
      <c r="BL24" s="283">
        <v>0</v>
      </c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5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 t="s">
        <v>48</v>
      </c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 t="s">
        <v>48</v>
      </c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>
        <f>CG24</f>
        <v>0</v>
      </c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>
        <f>BL24-CG24</f>
        <v>0</v>
      </c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9"/>
    </row>
    <row r="25" spans="1:167" ht="19.5" customHeight="1" hidden="1">
      <c r="A25" s="344" t="s">
        <v>97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6"/>
      <c r="AN25" s="295" t="s">
        <v>23</v>
      </c>
      <c r="AO25" s="282"/>
      <c r="AP25" s="282"/>
      <c r="AQ25" s="282"/>
      <c r="AR25" s="282"/>
      <c r="AS25" s="282"/>
      <c r="AT25" s="239" t="s">
        <v>98</v>
      </c>
      <c r="AU25" s="240"/>
      <c r="AV25" s="240"/>
      <c r="AW25" s="240"/>
      <c r="AX25" s="240"/>
      <c r="AY25" s="240"/>
      <c r="AZ25" s="240"/>
      <c r="BA25" s="240"/>
      <c r="BB25" s="241"/>
      <c r="BC25" s="23"/>
      <c r="BD25" s="23"/>
      <c r="BE25" s="23"/>
      <c r="BF25" s="23"/>
      <c r="BG25" s="23"/>
      <c r="BH25" s="23"/>
      <c r="BI25" s="23"/>
      <c r="BJ25" s="23"/>
      <c r="BK25" s="24" t="s">
        <v>48</v>
      </c>
      <c r="BL25" s="283">
        <v>0</v>
      </c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5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 t="s">
        <v>48</v>
      </c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 t="s">
        <v>48</v>
      </c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>
        <f>SUM(CG25)</f>
        <v>0</v>
      </c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>
        <f t="shared" si="0"/>
        <v>0</v>
      </c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9"/>
    </row>
    <row r="26" spans="1:167" ht="30" customHeight="1" hidden="1">
      <c r="A26" s="296" t="s">
        <v>109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8"/>
      <c r="AN26" s="295" t="s">
        <v>23</v>
      </c>
      <c r="AO26" s="282"/>
      <c r="AP26" s="282"/>
      <c r="AQ26" s="282"/>
      <c r="AR26" s="282"/>
      <c r="AS26" s="282"/>
      <c r="AT26" s="239" t="s">
        <v>108</v>
      </c>
      <c r="AU26" s="240"/>
      <c r="AV26" s="240"/>
      <c r="AW26" s="240"/>
      <c r="AX26" s="240"/>
      <c r="AY26" s="240"/>
      <c r="AZ26" s="240"/>
      <c r="BA26" s="240"/>
      <c r="BB26" s="241"/>
      <c r="BC26" s="23"/>
      <c r="BD26" s="23"/>
      <c r="BE26" s="23"/>
      <c r="BF26" s="23"/>
      <c r="BG26" s="23"/>
      <c r="BH26" s="23"/>
      <c r="BI26" s="23"/>
      <c r="BJ26" s="23"/>
      <c r="BK26" s="25" t="s">
        <v>48</v>
      </c>
      <c r="BL26" s="283">
        <v>0</v>
      </c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5"/>
      <c r="CG26" s="138">
        <v>0</v>
      </c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 t="s">
        <v>48</v>
      </c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 t="s">
        <v>48</v>
      </c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>
        <f>CG26</f>
        <v>0</v>
      </c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>
        <f t="shared" si="0"/>
        <v>0</v>
      </c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9"/>
    </row>
    <row r="27" spans="1:167" ht="24" customHeight="1">
      <c r="A27" s="296" t="s">
        <v>87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8"/>
      <c r="AN27" s="295" t="s">
        <v>23</v>
      </c>
      <c r="AO27" s="282"/>
      <c r="AP27" s="282"/>
      <c r="AQ27" s="282"/>
      <c r="AR27" s="282"/>
      <c r="AS27" s="282"/>
      <c r="AT27" s="239" t="s">
        <v>61</v>
      </c>
      <c r="AU27" s="240"/>
      <c r="AV27" s="240"/>
      <c r="AW27" s="240"/>
      <c r="AX27" s="240"/>
      <c r="AY27" s="240"/>
      <c r="AZ27" s="240"/>
      <c r="BA27" s="240"/>
      <c r="BB27" s="241"/>
      <c r="BC27" s="23"/>
      <c r="BD27" s="23"/>
      <c r="BE27" s="23"/>
      <c r="BF27" s="23"/>
      <c r="BG27" s="23"/>
      <c r="BH27" s="23"/>
      <c r="BI27" s="23"/>
      <c r="BJ27" s="23"/>
      <c r="BK27" s="25" t="s">
        <v>48</v>
      </c>
      <c r="BL27" s="283">
        <f>2050700+1226500-89300</f>
        <v>3187900</v>
      </c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5"/>
      <c r="CG27" s="138">
        <f>1137150+2048984.61</f>
        <v>3186134.6100000003</v>
      </c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 t="s">
        <v>48</v>
      </c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 t="s">
        <v>48</v>
      </c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>
        <f>CG27</f>
        <v>3186134.6100000003</v>
      </c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>
        <f aca="true" t="shared" si="1" ref="EU27:EU36">BL27-CG27</f>
        <v>1765.3899999996647</v>
      </c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9"/>
    </row>
    <row r="28" spans="1:167" ht="52.5" customHeight="1">
      <c r="A28" s="344" t="s">
        <v>126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6"/>
      <c r="AN28" s="295" t="s">
        <v>23</v>
      </c>
      <c r="AO28" s="282"/>
      <c r="AP28" s="282"/>
      <c r="AQ28" s="282"/>
      <c r="AR28" s="282"/>
      <c r="AS28" s="282"/>
      <c r="AT28" s="239" t="s">
        <v>67</v>
      </c>
      <c r="AU28" s="240"/>
      <c r="AV28" s="240"/>
      <c r="AW28" s="240"/>
      <c r="AX28" s="240"/>
      <c r="AY28" s="240"/>
      <c r="AZ28" s="240"/>
      <c r="BA28" s="240"/>
      <c r="BB28" s="241"/>
      <c r="BC28" s="23"/>
      <c r="BD28" s="23"/>
      <c r="BE28" s="23"/>
      <c r="BF28" s="23"/>
      <c r="BG28" s="23"/>
      <c r="BH28" s="23"/>
      <c r="BI28" s="23"/>
      <c r="BJ28" s="23"/>
      <c r="BK28" s="24" t="s">
        <v>48</v>
      </c>
      <c r="BL28" s="283">
        <f>3400+244000+60000-60000-124300</f>
        <v>123100</v>
      </c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5"/>
      <c r="CG28" s="138">
        <f>30010.45+46537.95</f>
        <v>76548.4</v>
      </c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 t="s">
        <v>48</v>
      </c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 t="s">
        <v>48</v>
      </c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>
        <f>SUM(CG28)</f>
        <v>76548.4</v>
      </c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>
        <f t="shared" si="1"/>
        <v>46551.600000000006</v>
      </c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9"/>
    </row>
    <row r="29" spans="1:167" ht="34.5" customHeight="1" hidden="1">
      <c r="A29" s="344" t="s">
        <v>104</v>
      </c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6"/>
      <c r="AN29" s="295" t="s">
        <v>23</v>
      </c>
      <c r="AO29" s="282"/>
      <c r="AP29" s="282"/>
      <c r="AQ29" s="282"/>
      <c r="AR29" s="282"/>
      <c r="AS29" s="282"/>
      <c r="AT29" s="239" t="s">
        <v>105</v>
      </c>
      <c r="AU29" s="240"/>
      <c r="AV29" s="240"/>
      <c r="AW29" s="240"/>
      <c r="AX29" s="240"/>
      <c r="AY29" s="240"/>
      <c r="AZ29" s="240"/>
      <c r="BA29" s="240"/>
      <c r="BB29" s="241"/>
      <c r="BC29" s="23"/>
      <c r="BD29" s="23"/>
      <c r="BE29" s="23"/>
      <c r="BF29" s="23"/>
      <c r="BG29" s="23"/>
      <c r="BH29" s="23"/>
      <c r="BI29" s="23"/>
      <c r="BJ29" s="23"/>
      <c r="BK29" s="24" t="s">
        <v>48</v>
      </c>
      <c r="BL29" s="283">
        <v>0</v>
      </c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5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 t="s">
        <v>48</v>
      </c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 t="s">
        <v>48</v>
      </c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>
        <f>SUM(CG29)</f>
        <v>0</v>
      </c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>
        <f t="shared" si="1"/>
        <v>0</v>
      </c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9"/>
    </row>
    <row r="30" spans="1:167" ht="39" customHeight="1" hidden="1">
      <c r="A30" s="344" t="s">
        <v>104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6"/>
      <c r="AN30" s="190" t="s">
        <v>23</v>
      </c>
      <c r="AO30" s="189"/>
      <c r="AP30" s="189"/>
      <c r="AQ30" s="189"/>
      <c r="AR30" s="189"/>
      <c r="AS30" s="189"/>
      <c r="AT30" s="239" t="s">
        <v>105</v>
      </c>
      <c r="AU30" s="240"/>
      <c r="AV30" s="240"/>
      <c r="AW30" s="240"/>
      <c r="AX30" s="240"/>
      <c r="AY30" s="240"/>
      <c r="AZ30" s="240"/>
      <c r="BA30" s="240"/>
      <c r="BB30" s="241"/>
      <c r="BC30" s="28"/>
      <c r="BD30" s="28"/>
      <c r="BE30" s="28"/>
      <c r="BF30" s="28"/>
      <c r="BG30" s="28"/>
      <c r="BH30" s="28"/>
      <c r="BI30" s="28"/>
      <c r="BJ30" s="28"/>
      <c r="BK30" s="29" t="s">
        <v>48</v>
      </c>
      <c r="BL30" s="283">
        <v>0</v>
      </c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5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 t="s">
        <v>48</v>
      </c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 t="s">
        <v>48</v>
      </c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>
        <f>SUM(CG30)</f>
        <v>0</v>
      </c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>
        <f t="shared" si="1"/>
        <v>0</v>
      </c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9"/>
    </row>
    <row r="31" spans="1:167" ht="42.75" customHeight="1">
      <c r="A31" s="344" t="s">
        <v>127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6"/>
      <c r="AN31" s="295" t="s">
        <v>23</v>
      </c>
      <c r="AO31" s="282"/>
      <c r="AP31" s="282"/>
      <c r="AQ31" s="282"/>
      <c r="AR31" s="282"/>
      <c r="AS31" s="282"/>
      <c r="AT31" s="239" t="s">
        <v>86</v>
      </c>
      <c r="AU31" s="240"/>
      <c r="AV31" s="240"/>
      <c r="AW31" s="240"/>
      <c r="AX31" s="240"/>
      <c r="AY31" s="240"/>
      <c r="AZ31" s="240"/>
      <c r="BA31" s="240"/>
      <c r="BB31" s="241"/>
      <c r="BC31" s="23"/>
      <c r="BD31" s="23"/>
      <c r="BE31" s="23"/>
      <c r="BF31" s="23"/>
      <c r="BG31" s="23"/>
      <c r="BH31" s="23"/>
      <c r="BI31" s="23"/>
      <c r="BJ31" s="23"/>
      <c r="BK31" s="24" t="s">
        <v>48</v>
      </c>
      <c r="BL31" s="283">
        <f>571000+72100+172000+32900+53900+2691500+1143600+10984300+60000-28000-321400+71800-63800-2690900+2935700</f>
        <v>15684700</v>
      </c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5"/>
      <c r="CG31" s="138">
        <f>731756+124538+45000+2606+882300+66100+630300+124600+960000+907700+51600+66000+832200+30000+615200+65900+48200+733000+1167000+662200+79700+48200+70000+723800+618400+48200+596500+755900</f>
        <v>11686900</v>
      </c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 t="s">
        <v>48</v>
      </c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 t="s">
        <v>48</v>
      </c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>
        <f>SUM(CG31)</f>
        <v>11686900</v>
      </c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>
        <f t="shared" si="1"/>
        <v>3997800</v>
      </c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9"/>
    </row>
    <row r="32" spans="1:167" ht="19.5" customHeight="1" hidden="1">
      <c r="A32" s="296" t="s">
        <v>71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8"/>
      <c r="AN32" s="295" t="s">
        <v>23</v>
      </c>
      <c r="AO32" s="282"/>
      <c r="AP32" s="282"/>
      <c r="AQ32" s="282"/>
      <c r="AR32" s="282"/>
      <c r="AS32" s="282"/>
      <c r="AT32" s="239" t="s">
        <v>62</v>
      </c>
      <c r="AU32" s="240"/>
      <c r="AV32" s="240"/>
      <c r="AW32" s="240"/>
      <c r="AX32" s="240"/>
      <c r="AY32" s="240"/>
      <c r="AZ32" s="240"/>
      <c r="BA32" s="240"/>
      <c r="BB32" s="241"/>
      <c r="BC32" s="23"/>
      <c r="BD32" s="23"/>
      <c r="BE32" s="23"/>
      <c r="BF32" s="23"/>
      <c r="BG32" s="23"/>
      <c r="BH32" s="23"/>
      <c r="BI32" s="23"/>
      <c r="BJ32" s="23"/>
      <c r="BK32" s="25" t="s">
        <v>48</v>
      </c>
      <c r="BL32" s="283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5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 t="s">
        <v>48</v>
      </c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 t="s">
        <v>48</v>
      </c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>
        <f aca="true" t="shared" si="2" ref="EF32:EF39">CG32</f>
        <v>0</v>
      </c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>
        <f t="shared" si="1"/>
        <v>0</v>
      </c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9"/>
    </row>
    <row r="33" spans="1:167" ht="19.5" customHeight="1" hidden="1">
      <c r="A33" s="390" t="s">
        <v>65</v>
      </c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91"/>
      <c r="AI33" s="391"/>
      <c r="AJ33" s="391"/>
      <c r="AK33" s="391"/>
      <c r="AL33" s="391"/>
      <c r="AM33" s="392"/>
      <c r="AN33" s="388" t="s">
        <v>23</v>
      </c>
      <c r="AO33" s="389"/>
      <c r="AP33" s="389"/>
      <c r="AQ33" s="389"/>
      <c r="AR33" s="389"/>
      <c r="AS33" s="389"/>
      <c r="AT33" s="393" t="s">
        <v>66</v>
      </c>
      <c r="AU33" s="394"/>
      <c r="AV33" s="394"/>
      <c r="AW33" s="394"/>
      <c r="AX33" s="394"/>
      <c r="AY33" s="394"/>
      <c r="AZ33" s="394"/>
      <c r="BA33" s="394"/>
      <c r="BB33" s="395"/>
      <c r="BC33" s="26"/>
      <c r="BD33" s="26"/>
      <c r="BE33" s="26"/>
      <c r="BF33" s="26"/>
      <c r="BG33" s="26"/>
      <c r="BH33" s="26"/>
      <c r="BI33" s="26"/>
      <c r="BJ33" s="26"/>
      <c r="BK33" s="27" t="s">
        <v>48</v>
      </c>
      <c r="BL33" s="361"/>
      <c r="BM33" s="362"/>
      <c r="BN33" s="362"/>
      <c r="BO33" s="362"/>
      <c r="BP33" s="362"/>
      <c r="BQ33" s="362"/>
      <c r="BR33" s="362"/>
      <c r="BS33" s="362"/>
      <c r="BT33" s="362"/>
      <c r="BU33" s="362"/>
      <c r="BV33" s="362"/>
      <c r="BW33" s="362"/>
      <c r="BX33" s="362"/>
      <c r="BY33" s="362"/>
      <c r="BZ33" s="362"/>
      <c r="CA33" s="362"/>
      <c r="CB33" s="362"/>
      <c r="CC33" s="362"/>
      <c r="CD33" s="362"/>
      <c r="CE33" s="362"/>
      <c r="CF33" s="363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46" t="s">
        <v>48</v>
      </c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 t="s">
        <v>48</v>
      </c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>
        <f t="shared" si="2"/>
        <v>0</v>
      </c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38">
        <f t="shared" si="1"/>
        <v>0</v>
      </c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9"/>
    </row>
    <row r="34" spans="1:167" ht="28.5" customHeight="1">
      <c r="A34" s="296" t="s">
        <v>64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8"/>
      <c r="AN34" s="295" t="s">
        <v>23</v>
      </c>
      <c r="AO34" s="282"/>
      <c r="AP34" s="282"/>
      <c r="AQ34" s="282"/>
      <c r="AR34" s="282"/>
      <c r="AS34" s="282"/>
      <c r="AT34" s="239" t="s">
        <v>63</v>
      </c>
      <c r="AU34" s="240"/>
      <c r="AV34" s="240"/>
      <c r="AW34" s="240"/>
      <c r="AX34" s="240"/>
      <c r="AY34" s="240"/>
      <c r="AZ34" s="240"/>
      <c r="BA34" s="240"/>
      <c r="BB34" s="241"/>
      <c r="BC34" s="23"/>
      <c r="BD34" s="23"/>
      <c r="BE34" s="23"/>
      <c r="BF34" s="23"/>
      <c r="BG34" s="23"/>
      <c r="BH34" s="23"/>
      <c r="BI34" s="23"/>
      <c r="BJ34" s="23"/>
      <c r="BK34" s="25" t="s">
        <v>48</v>
      </c>
      <c r="BL34" s="283">
        <f>39431300+205840500+437100+3962100+1048900+1615000+759200+562800+44400+156200</f>
        <v>253857500</v>
      </c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5"/>
      <c r="CG34" s="138">
        <f>3336600+16323700+19798100+2979000+18821100-1222900+1032200+4454000+448700+5057200+1350700+257000+2485000+1195000+3413500+1067200+5222900+2045200+8592000+704400+5570900+923700+790800+3575100+227500+5112000+15738600+2143300+806900+8916000+13400+485600+1187000+910900+671000+285000+614000+1016100+366700+1720000+2551800+10716400+1627300+2982500+2195000+336500+1535300+4645900+4407000+697200+120200+4043000+873300+3287700+2445000+325000+1541800+4822000+563000+4332000+3031600+1000000+27123900</f>
        <v>233638500</v>
      </c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 t="s">
        <v>48</v>
      </c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 t="s">
        <v>48</v>
      </c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>
        <f t="shared" si="2"/>
        <v>233638500</v>
      </c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>
        <f t="shared" si="1"/>
        <v>20219000</v>
      </c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9"/>
    </row>
    <row r="35" spans="1:167" ht="19.5" customHeight="1" hidden="1">
      <c r="A35" s="296" t="s">
        <v>111</v>
      </c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8"/>
      <c r="AN35" s="374" t="s">
        <v>23</v>
      </c>
      <c r="AO35" s="240"/>
      <c r="AP35" s="240"/>
      <c r="AQ35" s="240"/>
      <c r="AR35" s="240"/>
      <c r="AS35" s="241"/>
      <c r="AT35" s="239" t="s">
        <v>110</v>
      </c>
      <c r="AU35" s="240"/>
      <c r="AV35" s="240"/>
      <c r="AW35" s="240"/>
      <c r="AX35" s="240"/>
      <c r="AY35" s="240"/>
      <c r="AZ35" s="240"/>
      <c r="BA35" s="240"/>
      <c r="BB35" s="241"/>
      <c r="BC35" s="23"/>
      <c r="BD35" s="23"/>
      <c r="BE35" s="23"/>
      <c r="BF35" s="23"/>
      <c r="BG35" s="23"/>
      <c r="BH35" s="23"/>
      <c r="BI35" s="23"/>
      <c r="BJ35" s="23"/>
      <c r="BK35" s="25" t="s">
        <v>48</v>
      </c>
      <c r="BL35" s="283">
        <v>0</v>
      </c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5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 t="s">
        <v>48</v>
      </c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 t="s">
        <v>48</v>
      </c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>
        <f t="shared" si="2"/>
        <v>0</v>
      </c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>
        <f t="shared" si="1"/>
        <v>0</v>
      </c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9"/>
    </row>
    <row r="36" spans="1:167" ht="32.25" customHeight="1" hidden="1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8"/>
      <c r="AN36" s="295" t="s">
        <v>23</v>
      </c>
      <c r="AO36" s="282"/>
      <c r="AP36" s="282"/>
      <c r="AQ36" s="282"/>
      <c r="AR36" s="282"/>
      <c r="AS36" s="282"/>
      <c r="AT36" s="239"/>
      <c r="AU36" s="240"/>
      <c r="AV36" s="240"/>
      <c r="AW36" s="240"/>
      <c r="AX36" s="240"/>
      <c r="AY36" s="240"/>
      <c r="AZ36" s="240"/>
      <c r="BA36" s="240"/>
      <c r="BB36" s="241"/>
      <c r="BC36" s="23"/>
      <c r="BD36" s="23"/>
      <c r="BE36" s="23"/>
      <c r="BF36" s="23"/>
      <c r="BG36" s="23"/>
      <c r="BH36" s="23"/>
      <c r="BI36" s="23"/>
      <c r="BJ36" s="23"/>
      <c r="BK36" s="25" t="s">
        <v>48</v>
      </c>
      <c r="BL36" s="283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5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 t="s">
        <v>48</v>
      </c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 t="s">
        <v>48</v>
      </c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>
        <f>CG36</f>
        <v>0</v>
      </c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>
        <f t="shared" si="1"/>
        <v>0</v>
      </c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9"/>
    </row>
    <row r="37" spans="1:167" ht="48.75" customHeight="1" hidden="1">
      <c r="A37" s="296" t="s">
        <v>130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8"/>
      <c r="AN37" s="295" t="s">
        <v>23</v>
      </c>
      <c r="AO37" s="282"/>
      <c r="AP37" s="282"/>
      <c r="AQ37" s="282"/>
      <c r="AR37" s="282"/>
      <c r="AS37" s="282"/>
      <c r="AT37" s="239" t="s">
        <v>131</v>
      </c>
      <c r="AU37" s="240"/>
      <c r="AV37" s="240"/>
      <c r="AW37" s="240"/>
      <c r="AX37" s="240"/>
      <c r="AY37" s="240"/>
      <c r="AZ37" s="240"/>
      <c r="BA37" s="240"/>
      <c r="BB37" s="241"/>
      <c r="BC37" s="23"/>
      <c r="BD37" s="23"/>
      <c r="BE37" s="23"/>
      <c r="BF37" s="23"/>
      <c r="BG37" s="23"/>
      <c r="BH37" s="23"/>
      <c r="BI37" s="23"/>
      <c r="BJ37" s="23"/>
      <c r="BK37" s="25" t="s">
        <v>48</v>
      </c>
      <c r="BL37" s="283">
        <v>0</v>
      </c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5"/>
      <c r="CG37" s="138">
        <v>0</v>
      </c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 t="s">
        <v>48</v>
      </c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 t="s">
        <v>48</v>
      </c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>
        <f>CG37</f>
        <v>0</v>
      </c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>
        <f>BL37-CG37</f>
        <v>0</v>
      </c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9"/>
    </row>
    <row r="38" spans="1:167" ht="51" customHeight="1" hidden="1">
      <c r="A38" s="371" t="s">
        <v>70</v>
      </c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3"/>
      <c r="AN38" s="374" t="s">
        <v>23</v>
      </c>
      <c r="AO38" s="240"/>
      <c r="AP38" s="240"/>
      <c r="AQ38" s="240"/>
      <c r="AR38" s="240"/>
      <c r="AS38" s="241"/>
      <c r="AT38" s="380" t="s">
        <v>84</v>
      </c>
      <c r="AU38" s="381"/>
      <c r="AV38" s="381"/>
      <c r="AW38" s="381"/>
      <c r="AX38" s="381"/>
      <c r="AY38" s="381"/>
      <c r="AZ38" s="381"/>
      <c r="BA38" s="381"/>
      <c r="BB38" s="382"/>
      <c r="BC38" s="30"/>
      <c r="BD38" s="30"/>
      <c r="BE38" s="30"/>
      <c r="BF38" s="30"/>
      <c r="BG38" s="30"/>
      <c r="BH38" s="30"/>
      <c r="BI38" s="30"/>
      <c r="BJ38" s="30"/>
      <c r="BK38" s="31" t="s">
        <v>48</v>
      </c>
      <c r="BL38" s="289">
        <v>0</v>
      </c>
      <c r="BM38" s="290"/>
      <c r="BN38" s="290"/>
      <c r="BO38" s="290"/>
      <c r="BP38" s="290"/>
      <c r="BQ38" s="290"/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1"/>
      <c r="CG38" s="149">
        <v>0</v>
      </c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 t="s">
        <v>48</v>
      </c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 t="s">
        <v>48</v>
      </c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>
        <f>CG38</f>
        <v>0</v>
      </c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49"/>
      <c r="ET38" s="149"/>
      <c r="EU38" s="138" t="s">
        <v>48</v>
      </c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9"/>
    </row>
    <row r="39" spans="1:167" ht="19.5" customHeight="1" thickBot="1">
      <c r="A39" s="375" t="s">
        <v>48</v>
      </c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76"/>
      <c r="AM39" s="377"/>
      <c r="AN39" s="292" t="s">
        <v>23</v>
      </c>
      <c r="AO39" s="293"/>
      <c r="AP39" s="293"/>
      <c r="AQ39" s="293"/>
      <c r="AR39" s="293"/>
      <c r="AS39" s="294"/>
      <c r="AT39" s="385"/>
      <c r="AU39" s="386"/>
      <c r="AV39" s="386"/>
      <c r="AW39" s="386"/>
      <c r="AX39" s="386"/>
      <c r="AY39" s="386"/>
      <c r="AZ39" s="386"/>
      <c r="BA39" s="386"/>
      <c r="BB39" s="387"/>
      <c r="BC39" s="43"/>
      <c r="BD39" s="43"/>
      <c r="BE39" s="43"/>
      <c r="BF39" s="43"/>
      <c r="BG39" s="43"/>
      <c r="BH39" s="43"/>
      <c r="BI39" s="43"/>
      <c r="BJ39" s="43"/>
      <c r="BK39" s="44"/>
      <c r="BL39" s="160" t="s">
        <v>48</v>
      </c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2"/>
      <c r="CG39" s="144" t="s">
        <v>48</v>
      </c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 t="s">
        <v>48</v>
      </c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 t="s">
        <v>48</v>
      </c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 t="str">
        <f t="shared" si="2"/>
        <v>-</v>
      </c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 t="s">
        <v>48</v>
      </c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5"/>
    </row>
    <row r="40" spans="1:167" ht="11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7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</row>
    <row r="41" spans="1:167" ht="11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7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</row>
    <row r="42" spans="1:169" ht="11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7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J42" s="48"/>
      <c r="FK42" s="48"/>
      <c r="FM42" s="48"/>
    </row>
    <row r="43" spans="1:167" ht="16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32"/>
      <c r="BC43" s="21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4" t="s">
        <v>72</v>
      </c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5" t="s">
        <v>73</v>
      </c>
    </row>
    <row r="44" spans="1:167" ht="15.75" customHeight="1">
      <c r="A44" s="163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</row>
    <row r="45" spans="1:167" ht="15.75" customHeight="1">
      <c r="A45" s="287" t="s">
        <v>7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8"/>
      <c r="AK45" s="286" t="s">
        <v>15</v>
      </c>
      <c r="AL45" s="287"/>
      <c r="AM45" s="287"/>
      <c r="AN45" s="287"/>
      <c r="AO45" s="287"/>
      <c r="AP45" s="288"/>
      <c r="AQ45" s="286" t="s">
        <v>74</v>
      </c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8"/>
      <c r="BC45" s="66"/>
      <c r="BD45" s="286" t="s">
        <v>75</v>
      </c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7"/>
      <c r="BT45" s="287"/>
      <c r="BU45" s="288"/>
      <c r="BV45" s="286" t="s">
        <v>76</v>
      </c>
      <c r="BW45" s="287"/>
      <c r="BX45" s="287"/>
      <c r="BY45" s="287"/>
      <c r="BZ45" s="287"/>
      <c r="CA45" s="287"/>
      <c r="CB45" s="287"/>
      <c r="CC45" s="287"/>
      <c r="CD45" s="287"/>
      <c r="CE45" s="287"/>
      <c r="CF45" s="287"/>
      <c r="CG45" s="287"/>
      <c r="CH45" s="288"/>
      <c r="CI45" s="150" t="s">
        <v>16</v>
      </c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2"/>
      <c r="EL45" s="150" t="s">
        <v>77</v>
      </c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</row>
    <row r="46" spans="1:167" ht="46.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56"/>
      <c r="AK46" s="140"/>
      <c r="AL46" s="141"/>
      <c r="AM46" s="141"/>
      <c r="AN46" s="141"/>
      <c r="AO46" s="141"/>
      <c r="AP46" s="156"/>
      <c r="AQ46" s="140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56"/>
      <c r="BC46" s="67"/>
      <c r="BD46" s="140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56"/>
      <c r="BV46" s="140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56"/>
      <c r="CI46" s="151" t="s">
        <v>78</v>
      </c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2"/>
      <c r="CY46" s="150" t="s">
        <v>17</v>
      </c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2"/>
      <c r="DL46" s="150" t="s">
        <v>18</v>
      </c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2"/>
      <c r="DY46" s="150" t="s">
        <v>19</v>
      </c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2"/>
      <c r="EL46" s="140" t="s">
        <v>79</v>
      </c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56"/>
      <c r="EY46" s="140" t="s">
        <v>80</v>
      </c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</row>
    <row r="47" spans="1:167" ht="15.75" customHeight="1" thickBot="1">
      <c r="A47" s="383">
        <v>1</v>
      </c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4"/>
      <c r="AK47" s="142">
        <v>2</v>
      </c>
      <c r="AL47" s="143"/>
      <c r="AM47" s="143"/>
      <c r="AN47" s="143"/>
      <c r="AO47" s="143"/>
      <c r="AP47" s="148"/>
      <c r="AQ47" s="142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8"/>
      <c r="BC47" s="65"/>
      <c r="BD47" s="142">
        <v>4</v>
      </c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8"/>
      <c r="BV47" s="142">
        <v>5</v>
      </c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8"/>
      <c r="CI47" s="142">
        <v>6</v>
      </c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8"/>
      <c r="CY47" s="142">
        <v>7</v>
      </c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8"/>
      <c r="DL47" s="142">
        <v>8</v>
      </c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8"/>
      <c r="DY47" s="142">
        <v>9</v>
      </c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8"/>
      <c r="EL47" s="142">
        <v>10</v>
      </c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2">
        <v>11</v>
      </c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3"/>
      <c r="FK47" s="143"/>
    </row>
    <row r="48" spans="1:167" ht="15.75" customHeight="1">
      <c r="A48" s="378" t="s">
        <v>81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39" t="s">
        <v>82</v>
      </c>
      <c r="AL48" s="340"/>
      <c r="AM48" s="340"/>
      <c r="AN48" s="340"/>
      <c r="AO48" s="340"/>
      <c r="AP48" s="340"/>
      <c r="AQ48" s="379" t="s">
        <v>33</v>
      </c>
      <c r="AR48" s="379"/>
      <c r="AS48" s="379"/>
      <c r="AT48" s="379"/>
      <c r="AU48" s="379"/>
      <c r="AV48" s="379"/>
      <c r="AW48" s="379"/>
      <c r="AX48" s="379"/>
      <c r="AY48" s="379"/>
      <c r="AZ48" s="379"/>
      <c r="BA48" s="379"/>
      <c r="BB48" s="379"/>
      <c r="BC48" s="71"/>
      <c r="BD48" s="147">
        <f>BL50+BD51+BD52+BD54+BD55+BD56+BD57+BD58+BD59+BD61+BD62+BD63+BL65+BD67+BD68+BD69+BD71+BD72+BD73+BD74+BD76+BD77+BD78+BD80+BD82+BD84+BD85+BD86+BD87+BD88+BD90+BD91+BD92+BD93+BD94+BD95+BD96+BD97+BD98+BD99+BD100+BD101+BD102+BL103+BD104+BD105+BD106+BD108+BD109+BD110+BD111+BD112+BD113+BD115+BD64+BD89+BD53+BD75+BD114+BD79+BD60</f>
        <v>392045090</v>
      </c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53">
        <f>BD48</f>
        <v>392045090</v>
      </c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5"/>
      <c r="CI48" s="147">
        <f>SUM(CI50:CX115)</f>
        <v>347037491.99000007</v>
      </c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 t="s">
        <v>48</v>
      </c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 t="s">
        <v>48</v>
      </c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>
        <f>CI48</f>
        <v>347037491.99000007</v>
      </c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53">
        <f>SUM(EL50:EX115)</f>
        <v>324000</v>
      </c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5"/>
      <c r="EY48" s="158">
        <f>BV48-DY48</f>
        <v>45007598.00999993</v>
      </c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9"/>
    </row>
    <row r="49" spans="1:167" ht="15.75" customHeight="1">
      <c r="A49" s="182" t="s">
        <v>14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282" t="s">
        <v>48</v>
      </c>
      <c r="AL49" s="282"/>
      <c r="AM49" s="282"/>
      <c r="AN49" s="282"/>
      <c r="AO49" s="282"/>
      <c r="AP49" s="282"/>
      <c r="AQ49" s="282" t="s">
        <v>48</v>
      </c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72"/>
      <c r="BD49" s="138" t="s">
        <v>48</v>
      </c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 t="s">
        <v>48</v>
      </c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 t="s">
        <v>48</v>
      </c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 t="s">
        <v>48</v>
      </c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 t="s">
        <v>48</v>
      </c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 t="s">
        <v>48</v>
      </c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 t="s">
        <v>48</v>
      </c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 t="s">
        <v>48</v>
      </c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</row>
    <row r="50" spans="1:174" s="13" customFormat="1" ht="15.75" customHeight="1">
      <c r="A50" s="182" t="s">
        <v>229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281" t="s">
        <v>101</v>
      </c>
      <c r="AL50" s="281"/>
      <c r="AM50" s="281"/>
      <c r="AN50" s="281"/>
      <c r="AO50" s="281"/>
      <c r="AP50" s="281"/>
      <c r="AQ50" s="120" t="s">
        <v>161</v>
      </c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73" t="s">
        <v>245</v>
      </c>
      <c r="BD50" s="49"/>
      <c r="BE50" s="49"/>
      <c r="BF50" s="49"/>
      <c r="BG50" s="49"/>
      <c r="BH50" s="49"/>
      <c r="BI50" s="49"/>
      <c r="BJ50" s="49"/>
      <c r="BK50" s="49"/>
      <c r="BL50" s="116">
        <v>28300</v>
      </c>
      <c r="BM50" s="116"/>
      <c r="BN50" s="116"/>
      <c r="BO50" s="116"/>
      <c r="BP50" s="116"/>
      <c r="BQ50" s="116"/>
      <c r="BR50" s="116"/>
      <c r="BS50" s="116"/>
      <c r="BT50" s="116"/>
      <c r="BU50" s="116"/>
      <c r="BV50" s="116">
        <f>BL50</f>
        <v>28300</v>
      </c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>
        <f>2716+5558+5479</f>
        <v>13753</v>
      </c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 t="s">
        <v>48</v>
      </c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 t="s">
        <v>48</v>
      </c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>
        <f>CI50</f>
        <v>13753</v>
      </c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>
        <v>0</v>
      </c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28">
        <f>BL50-DY50</f>
        <v>14547</v>
      </c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28"/>
      <c r="FN50" s="396">
        <v>201</v>
      </c>
      <c r="FO50" s="396"/>
      <c r="FP50" s="396"/>
      <c r="FQ50" s="396"/>
      <c r="FR50" s="396"/>
    </row>
    <row r="51" spans="1:174" s="19" customFormat="1" ht="22.5" customHeight="1">
      <c r="A51" s="121" t="s">
        <v>230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2" t="s">
        <v>135</v>
      </c>
      <c r="AL51" s="123"/>
      <c r="AM51" s="123"/>
      <c r="AN51" s="123"/>
      <c r="AO51" s="123"/>
      <c r="AP51" s="124"/>
      <c r="AQ51" s="125" t="s">
        <v>162</v>
      </c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7"/>
      <c r="BC51" s="96" t="s">
        <v>246</v>
      </c>
      <c r="BD51" s="117">
        <f>32860700-190593.97+290300+20000+54000+7000-697136.8+76062+575100-18121.04+93574-166155+72000+7</f>
        <v>32976736.19</v>
      </c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9"/>
      <c r="BV51" s="117">
        <f aca="true" t="shared" si="3" ref="BV51:BV61">BD51</f>
        <v>32976736.19</v>
      </c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9"/>
      <c r="CI51" s="117">
        <f>2053775.18+2250384.38+2893474.44+3089684.13+2272385.09+2300568.28+2361671.24+2120041.62+1862106.59+2366886.07+3638019.4</f>
        <v>27208996.419999998</v>
      </c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9"/>
      <c r="CY51" s="116" t="s">
        <v>48</v>
      </c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 t="s">
        <v>48</v>
      </c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>
        <f>CI51</f>
        <v>27208996.419999998</v>
      </c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7">
        <v>0</v>
      </c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9"/>
      <c r="EY51" s="117">
        <f aca="true" t="shared" si="4" ref="EY51:EY61">BD51-DY51</f>
        <v>5767739.770000003</v>
      </c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9"/>
      <c r="FL51" s="13"/>
      <c r="FM51" s="18"/>
      <c r="FN51" s="18"/>
      <c r="FO51" s="18"/>
      <c r="FP51" s="18"/>
      <c r="FQ51" s="18"/>
      <c r="FR51" s="13"/>
    </row>
    <row r="52" spans="1:174" s="36" customFormat="1" ht="22.5" customHeight="1">
      <c r="A52" s="121" t="s">
        <v>231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278" t="s">
        <v>211</v>
      </c>
      <c r="AL52" s="279"/>
      <c r="AM52" s="279"/>
      <c r="AN52" s="279"/>
      <c r="AO52" s="279"/>
      <c r="AP52" s="280"/>
      <c r="AQ52" s="125" t="s">
        <v>163</v>
      </c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7"/>
      <c r="BC52" s="96" t="s">
        <v>247</v>
      </c>
      <c r="BD52" s="117">
        <f>2468600-869490-19822-54000+87406-64899-93574-28767</f>
        <v>1425454</v>
      </c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9"/>
      <c r="BV52" s="117">
        <f t="shared" si="3"/>
        <v>1425454</v>
      </c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9"/>
      <c r="CI52" s="117">
        <f>141815.72+155680.15+180332.29+131930.73+160999.59+110413.7+94284.49+123765.29+65724.13+112115.37+69666.48</f>
        <v>1346727.94</v>
      </c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9"/>
      <c r="CY52" s="128" t="s">
        <v>48</v>
      </c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 t="s">
        <v>48</v>
      </c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16">
        <f>CI52</f>
        <v>1346727.94</v>
      </c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7">
        <v>0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9"/>
      <c r="EY52" s="117">
        <f t="shared" si="4"/>
        <v>78726.06000000006</v>
      </c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8"/>
      <c r="FK52" s="119"/>
      <c r="FL52" s="13"/>
      <c r="FM52" s="18"/>
      <c r="FN52" s="18"/>
      <c r="FO52" s="18"/>
      <c r="FP52" s="18"/>
      <c r="FQ52" s="18"/>
      <c r="FR52" s="13"/>
    </row>
    <row r="53" spans="1:173" s="92" customFormat="1" ht="22.5" customHeight="1">
      <c r="A53" s="129" t="s">
        <v>231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402" t="s">
        <v>149</v>
      </c>
      <c r="AL53" s="403"/>
      <c r="AM53" s="403"/>
      <c r="AN53" s="403"/>
      <c r="AO53" s="403"/>
      <c r="AP53" s="404"/>
      <c r="AQ53" s="405" t="s">
        <v>307</v>
      </c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7"/>
      <c r="BC53" s="91" t="s">
        <v>247</v>
      </c>
      <c r="BD53" s="135">
        <f>39784+18121.04</f>
        <v>57905.04</v>
      </c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7"/>
      <c r="BV53" s="135">
        <f>BD53</f>
        <v>57905.04</v>
      </c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7"/>
      <c r="CI53" s="135">
        <f>18500</f>
        <v>18500</v>
      </c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7"/>
      <c r="CY53" s="409" t="s">
        <v>48</v>
      </c>
      <c r="CZ53" s="409"/>
      <c r="DA53" s="409"/>
      <c r="DB53" s="409"/>
      <c r="DC53" s="409"/>
      <c r="DD53" s="409"/>
      <c r="DE53" s="409"/>
      <c r="DF53" s="409"/>
      <c r="DG53" s="409"/>
      <c r="DH53" s="409"/>
      <c r="DI53" s="409"/>
      <c r="DJ53" s="409"/>
      <c r="DK53" s="409"/>
      <c r="DL53" s="409" t="s">
        <v>48</v>
      </c>
      <c r="DM53" s="409"/>
      <c r="DN53" s="409"/>
      <c r="DO53" s="409"/>
      <c r="DP53" s="409"/>
      <c r="DQ53" s="409"/>
      <c r="DR53" s="409"/>
      <c r="DS53" s="409"/>
      <c r="DT53" s="409"/>
      <c r="DU53" s="409"/>
      <c r="DV53" s="409"/>
      <c r="DW53" s="409"/>
      <c r="DX53" s="409"/>
      <c r="DY53" s="134">
        <f>CI53</f>
        <v>18500</v>
      </c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5">
        <v>0</v>
      </c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7"/>
      <c r="EY53" s="135">
        <f>BD53-DY53</f>
        <v>39405.04</v>
      </c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7"/>
      <c r="FM53" s="98"/>
      <c r="FN53" s="98"/>
      <c r="FO53" s="98"/>
      <c r="FP53" s="98"/>
      <c r="FQ53" s="98"/>
    </row>
    <row r="54" spans="1:174" s="39" customFormat="1" ht="22.5" customHeight="1">
      <c r="A54" s="121" t="s">
        <v>230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278" t="s">
        <v>136</v>
      </c>
      <c r="AL54" s="279"/>
      <c r="AM54" s="279"/>
      <c r="AN54" s="279"/>
      <c r="AO54" s="279"/>
      <c r="AP54" s="280"/>
      <c r="AQ54" s="125" t="s">
        <v>164</v>
      </c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7"/>
      <c r="BC54" s="96" t="s">
        <v>248</v>
      </c>
      <c r="BD54" s="117">
        <f>39431300+437100+3962100+1615000+759200+44400</f>
        <v>46249100</v>
      </c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9"/>
      <c r="BV54" s="117">
        <f t="shared" si="3"/>
        <v>46249100</v>
      </c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9"/>
      <c r="CI54" s="117">
        <f>3336600+2976100+2979000+3251400+3816800+3968500+2868200+2551800+4316500+4303100+7693500</f>
        <v>42061500</v>
      </c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9"/>
      <c r="CY54" s="128" t="s">
        <v>48</v>
      </c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 t="s">
        <v>48</v>
      </c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16">
        <f aca="true" t="shared" si="5" ref="DY54:DY61">CI54</f>
        <v>42061500</v>
      </c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7">
        <v>316500</v>
      </c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9"/>
      <c r="EY54" s="117">
        <f t="shared" si="4"/>
        <v>4187600</v>
      </c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9"/>
      <c r="FL54" s="13"/>
      <c r="FM54" s="18"/>
      <c r="FN54" s="18"/>
      <c r="FO54" s="18"/>
      <c r="FP54" s="18"/>
      <c r="FQ54" s="18"/>
      <c r="FR54" s="13"/>
    </row>
    <row r="55" spans="1:174" s="39" customFormat="1" ht="22.5" customHeight="1">
      <c r="A55" s="121" t="s">
        <v>230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278" t="s">
        <v>137</v>
      </c>
      <c r="AL55" s="279"/>
      <c r="AM55" s="279"/>
      <c r="AN55" s="279"/>
      <c r="AO55" s="279"/>
      <c r="AP55" s="280"/>
      <c r="AQ55" s="125" t="s">
        <v>165</v>
      </c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7"/>
      <c r="BC55" s="96" t="s">
        <v>249</v>
      </c>
      <c r="BD55" s="117">
        <f>173400-3250</f>
        <v>170150</v>
      </c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9"/>
      <c r="BV55" s="117">
        <f t="shared" si="3"/>
        <v>170150</v>
      </c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9"/>
      <c r="CI55" s="117">
        <f>14450+14450+14450+14450+14450+14450+28250+13800+13800</f>
        <v>142550</v>
      </c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9"/>
      <c r="CY55" s="128" t="s">
        <v>48</v>
      </c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 t="s">
        <v>48</v>
      </c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16">
        <f t="shared" si="5"/>
        <v>142550</v>
      </c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7">
        <v>0</v>
      </c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9"/>
      <c r="EY55" s="117">
        <f t="shared" si="4"/>
        <v>27600</v>
      </c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9"/>
      <c r="FL55" s="13"/>
      <c r="FM55" s="18"/>
      <c r="FN55" s="18"/>
      <c r="FO55" s="18"/>
      <c r="FP55" s="18"/>
      <c r="FQ55" s="18"/>
      <c r="FR55" s="13"/>
    </row>
    <row r="56" spans="1:174" s="39" customFormat="1" ht="22.5" customHeight="1">
      <c r="A56" s="121" t="s">
        <v>231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278" t="s">
        <v>138</v>
      </c>
      <c r="AL56" s="279"/>
      <c r="AM56" s="279"/>
      <c r="AN56" s="279"/>
      <c r="AO56" s="279"/>
      <c r="AP56" s="280"/>
      <c r="AQ56" s="125" t="s">
        <v>195</v>
      </c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7"/>
      <c r="BC56" s="96" t="s">
        <v>250</v>
      </c>
      <c r="BD56" s="117">
        <f>7800-7150</f>
        <v>650</v>
      </c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9"/>
      <c r="BV56" s="117">
        <f t="shared" si="3"/>
        <v>650</v>
      </c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9"/>
      <c r="CI56" s="117">
        <v>650</v>
      </c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9"/>
      <c r="CY56" s="128" t="s">
        <v>48</v>
      </c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 t="s">
        <v>48</v>
      </c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16">
        <f t="shared" si="5"/>
        <v>650</v>
      </c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7">
        <v>0</v>
      </c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9"/>
      <c r="EY56" s="117">
        <f t="shared" si="4"/>
        <v>0</v>
      </c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9"/>
      <c r="FL56" s="13"/>
      <c r="FM56" s="18"/>
      <c r="FN56" s="18"/>
      <c r="FO56" s="18"/>
      <c r="FP56" s="18"/>
      <c r="FQ56" s="18"/>
      <c r="FR56" s="13"/>
    </row>
    <row r="57" spans="1:174" s="39" customFormat="1" ht="22.5" customHeight="1">
      <c r="A57" s="121" t="s">
        <v>231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278" t="s">
        <v>212</v>
      </c>
      <c r="AL57" s="279"/>
      <c r="AM57" s="279"/>
      <c r="AN57" s="279"/>
      <c r="AO57" s="279"/>
      <c r="AP57" s="280"/>
      <c r="AQ57" s="125" t="s">
        <v>243</v>
      </c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7"/>
      <c r="BC57" s="96" t="s">
        <v>286</v>
      </c>
      <c r="BD57" s="117">
        <f>478900-32535+165500+147439-15000-30337</f>
        <v>713967</v>
      </c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9"/>
      <c r="BV57" s="117">
        <f>BD57</f>
        <v>713967</v>
      </c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9"/>
      <c r="CI57" s="117">
        <f>262406+156683+294878</f>
        <v>713967</v>
      </c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9"/>
      <c r="CY57" s="128" t="s">
        <v>48</v>
      </c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 t="s">
        <v>48</v>
      </c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16">
        <f>CI57</f>
        <v>713967</v>
      </c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7">
        <v>0</v>
      </c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9"/>
      <c r="EY57" s="117">
        <f>BD57-DY57</f>
        <v>0</v>
      </c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9"/>
      <c r="FL57" s="13"/>
      <c r="FM57" s="18"/>
      <c r="FN57" s="18"/>
      <c r="FO57" s="18"/>
      <c r="FP57" s="18"/>
      <c r="FQ57" s="18"/>
      <c r="FR57" s="13"/>
    </row>
    <row r="58" spans="1:174" s="39" customFormat="1" ht="22.5" customHeight="1">
      <c r="A58" s="121" t="s">
        <v>230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278" t="s">
        <v>213</v>
      </c>
      <c r="AL58" s="279"/>
      <c r="AM58" s="279"/>
      <c r="AN58" s="279"/>
      <c r="AO58" s="279"/>
      <c r="AP58" s="280"/>
      <c r="AQ58" s="125" t="s">
        <v>166</v>
      </c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7"/>
      <c r="BC58" s="96" t="s">
        <v>287</v>
      </c>
      <c r="BD58" s="117">
        <f>1341800-7000-29865-76062-108534-7</f>
        <v>1120332</v>
      </c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9"/>
      <c r="BV58" s="117">
        <f t="shared" si="3"/>
        <v>1120332</v>
      </c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9"/>
      <c r="CI58" s="117">
        <f>114892+83852+98476+61540+77956+77956+129786+98268+167702+73544</f>
        <v>983972</v>
      </c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9"/>
      <c r="CY58" s="128" t="s">
        <v>48</v>
      </c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 t="s">
        <v>48</v>
      </c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16">
        <f t="shared" si="5"/>
        <v>983972</v>
      </c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7">
        <v>0</v>
      </c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9"/>
      <c r="EY58" s="117">
        <f t="shared" si="4"/>
        <v>136360</v>
      </c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8"/>
      <c r="FK58" s="119"/>
      <c r="FL58" s="13"/>
      <c r="FM58" s="18"/>
      <c r="FN58" s="18"/>
      <c r="FO58" s="18"/>
      <c r="FP58" s="18"/>
      <c r="FQ58" s="18"/>
      <c r="FR58" s="13"/>
    </row>
    <row r="59" spans="1:174" s="39" customFormat="1" ht="22.5" customHeight="1" hidden="1">
      <c r="A59" s="121" t="s">
        <v>231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278" t="s">
        <v>213</v>
      </c>
      <c r="AL59" s="279"/>
      <c r="AM59" s="279"/>
      <c r="AN59" s="279"/>
      <c r="AO59" s="279"/>
      <c r="AP59" s="280"/>
      <c r="AQ59" s="125" t="s">
        <v>244</v>
      </c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7"/>
      <c r="BC59" s="96" t="s">
        <v>251</v>
      </c>
      <c r="BD59" s="117">
        <f>169200-88944-80256</f>
        <v>0</v>
      </c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9"/>
      <c r="BV59" s="117">
        <f t="shared" si="3"/>
        <v>0</v>
      </c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9"/>
      <c r="CI59" s="117">
        <v>0</v>
      </c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9"/>
      <c r="CY59" s="128" t="s">
        <v>48</v>
      </c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 t="s">
        <v>48</v>
      </c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16">
        <f t="shared" si="5"/>
        <v>0</v>
      </c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7">
        <v>0</v>
      </c>
      <c r="EM59" s="118"/>
      <c r="EN59" s="118"/>
      <c r="EO59" s="118"/>
      <c r="EP59" s="118"/>
      <c r="EQ59" s="118"/>
      <c r="ER59" s="118"/>
      <c r="ES59" s="118"/>
      <c r="ET59" s="118"/>
      <c r="EU59" s="118"/>
      <c r="EV59" s="118"/>
      <c r="EW59" s="118"/>
      <c r="EX59" s="119"/>
      <c r="EY59" s="117">
        <f t="shared" si="4"/>
        <v>0</v>
      </c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8"/>
      <c r="FK59" s="119"/>
      <c r="FL59" s="13"/>
      <c r="FM59" s="18"/>
      <c r="FN59" s="18"/>
      <c r="FO59" s="18"/>
      <c r="FP59" s="18"/>
      <c r="FQ59" s="18"/>
      <c r="FR59" s="13"/>
    </row>
    <row r="60" spans="1:174" s="39" customFormat="1" ht="22.5" customHeight="1">
      <c r="A60" s="109" t="s">
        <v>231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411" t="s">
        <v>214</v>
      </c>
      <c r="AL60" s="412"/>
      <c r="AM60" s="412"/>
      <c r="AN60" s="412"/>
      <c r="AO60" s="412"/>
      <c r="AP60" s="413"/>
      <c r="AQ60" s="414" t="s">
        <v>318</v>
      </c>
      <c r="AR60" s="415"/>
      <c r="AS60" s="415"/>
      <c r="AT60" s="415"/>
      <c r="AU60" s="415"/>
      <c r="AV60" s="415"/>
      <c r="AW60" s="415"/>
      <c r="AX60" s="415"/>
      <c r="AY60" s="415"/>
      <c r="AZ60" s="415"/>
      <c r="BA60" s="415"/>
      <c r="BB60" s="416"/>
      <c r="BC60" s="102" t="s">
        <v>320</v>
      </c>
      <c r="BD60" s="104">
        <v>107620</v>
      </c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6"/>
      <c r="BV60" s="104">
        <f>BD60</f>
        <v>107620</v>
      </c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6"/>
      <c r="CI60" s="104">
        <v>0</v>
      </c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6"/>
      <c r="CY60" s="410" t="s">
        <v>48</v>
      </c>
      <c r="CZ60" s="410"/>
      <c r="DA60" s="410"/>
      <c r="DB60" s="410"/>
      <c r="DC60" s="410"/>
      <c r="DD60" s="410"/>
      <c r="DE60" s="410"/>
      <c r="DF60" s="410"/>
      <c r="DG60" s="410"/>
      <c r="DH60" s="410"/>
      <c r="DI60" s="410"/>
      <c r="DJ60" s="410"/>
      <c r="DK60" s="410"/>
      <c r="DL60" s="410" t="s">
        <v>48</v>
      </c>
      <c r="DM60" s="410"/>
      <c r="DN60" s="410"/>
      <c r="DO60" s="410"/>
      <c r="DP60" s="410"/>
      <c r="DQ60" s="410"/>
      <c r="DR60" s="410"/>
      <c r="DS60" s="410"/>
      <c r="DT60" s="410"/>
      <c r="DU60" s="410"/>
      <c r="DV60" s="410"/>
      <c r="DW60" s="410"/>
      <c r="DX60" s="410"/>
      <c r="DY60" s="103">
        <f>CI60</f>
        <v>0</v>
      </c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4">
        <v>0</v>
      </c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6"/>
      <c r="EY60" s="104">
        <f>BD60-DY60</f>
        <v>107620</v>
      </c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6"/>
      <c r="FL60" s="13"/>
      <c r="FM60" s="18"/>
      <c r="FN60" s="18"/>
      <c r="FO60" s="18"/>
      <c r="FP60" s="18"/>
      <c r="FQ60" s="18"/>
      <c r="FR60" s="13"/>
    </row>
    <row r="61" spans="1:174" s="39" customFormat="1" ht="22.5" customHeight="1">
      <c r="A61" s="121" t="s">
        <v>231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278" t="s">
        <v>214</v>
      </c>
      <c r="AL61" s="279"/>
      <c r="AM61" s="279"/>
      <c r="AN61" s="279"/>
      <c r="AO61" s="279"/>
      <c r="AP61" s="280"/>
      <c r="AQ61" s="125" t="s">
        <v>196</v>
      </c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7"/>
      <c r="BC61" s="96" t="s">
        <v>252</v>
      </c>
      <c r="BD61" s="117">
        <f>97400-29</f>
        <v>97371</v>
      </c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9"/>
      <c r="BV61" s="117">
        <f t="shared" si="3"/>
        <v>97371</v>
      </c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9"/>
      <c r="CI61" s="117">
        <f>53491.2+21312.9+22566.6</f>
        <v>97370.70000000001</v>
      </c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9"/>
      <c r="CY61" s="128" t="s">
        <v>48</v>
      </c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 t="s">
        <v>48</v>
      </c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16">
        <f t="shared" si="5"/>
        <v>97370.70000000001</v>
      </c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7">
        <v>0</v>
      </c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9"/>
      <c r="EY61" s="117">
        <f t="shared" si="4"/>
        <v>0.29999999998835847</v>
      </c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9"/>
      <c r="FL61" s="13"/>
      <c r="FM61" s="18"/>
      <c r="FN61" s="18"/>
      <c r="FO61" s="18"/>
      <c r="FP61" s="18"/>
      <c r="FQ61" s="18"/>
      <c r="FR61" s="13"/>
    </row>
    <row r="62" spans="1:174" s="39" customFormat="1" ht="22.5" customHeight="1">
      <c r="A62" s="121" t="s">
        <v>231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278" t="s">
        <v>215</v>
      </c>
      <c r="AL62" s="279"/>
      <c r="AM62" s="279"/>
      <c r="AN62" s="279"/>
      <c r="AO62" s="279"/>
      <c r="AP62" s="280"/>
      <c r="AQ62" s="125" t="s">
        <v>197</v>
      </c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7"/>
      <c r="BC62" s="78" t="s">
        <v>290</v>
      </c>
      <c r="BD62" s="117">
        <f>1459117+135600+32535+112894-20000+619823+413006+1642441+160000-65000-3899-107620</f>
        <v>4378897</v>
      </c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9"/>
      <c r="BV62" s="117">
        <f>BD62</f>
        <v>4378897</v>
      </c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9"/>
      <c r="CI62" s="117">
        <f>229111+11891.2+199407+248938+795190+337129+18680+711054</f>
        <v>2551400.2</v>
      </c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9"/>
      <c r="CY62" s="128" t="s">
        <v>48</v>
      </c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 t="s">
        <v>48</v>
      </c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16">
        <f aca="true" t="shared" si="6" ref="DY62:DY83">CI62</f>
        <v>2551400.2</v>
      </c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7">
        <v>0</v>
      </c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9"/>
      <c r="EY62" s="117">
        <f>BD62-DY62</f>
        <v>1827496.7999999998</v>
      </c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8"/>
      <c r="FK62" s="119"/>
      <c r="FL62" s="13"/>
      <c r="FM62" s="18"/>
      <c r="FN62" s="18"/>
      <c r="FO62" s="18"/>
      <c r="FP62" s="18"/>
      <c r="FQ62" s="18"/>
      <c r="FR62" s="13"/>
    </row>
    <row r="63" spans="1:174" s="39" customFormat="1" ht="22.5" customHeight="1">
      <c r="A63" s="121" t="s">
        <v>231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278" t="s">
        <v>216</v>
      </c>
      <c r="AL63" s="279"/>
      <c r="AM63" s="279"/>
      <c r="AN63" s="279"/>
      <c r="AO63" s="279"/>
      <c r="AP63" s="280"/>
      <c r="AQ63" s="125" t="s">
        <v>198</v>
      </c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7"/>
      <c r="BC63" s="96" t="s">
        <v>253</v>
      </c>
      <c r="BD63" s="117">
        <v>190593.97</v>
      </c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9"/>
      <c r="BV63" s="117">
        <f>BD63</f>
        <v>190593.97</v>
      </c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9"/>
      <c r="CI63" s="117">
        <v>190593.97</v>
      </c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9"/>
      <c r="CY63" s="128" t="s">
        <v>48</v>
      </c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 t="s">
        <v>48</v>
      </c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16">
        <f t="shared" si="6"/>
        <v>190593.97</v>
      </c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7">
        <v>0</v>
      </c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9"/>
      <c r="EY63" s="117">
        <f>BD63-DY63</f>
        <v>0</v>
      </c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8"/>
      <c r="FK63" s="119"/>
      <c r="FL63" s="13"/>
      <c r="FM63" s="18"/>
      <c r="FN63" s="18"/>
      <c r="FO63" s="18"/>
      <c r="FP63" s="18"/>
      <c r="FQ63" s="18"/>
      <c r="FR63" s="13"/>
    </row>
    <row r="64" spans="1:173" s="92" customFormat="1" ht="24.75" customHeight="1">
      <c r="A64" s="129" t="s">
        <v>231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30" t="s">
        <v>217</v>
      </c>
      <c r="AL64" s="131"/>
      <c r="AM64" s="131"/>
      <c r="AN64" s="131"/>
      <c r="AO64" s="131"/>
      <c r="AP64" s="132"/>
      <c r="AQ64" s="133" t="s">
        <v>303</v>
      </c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95" t="s">
        <v>310</v>
      </c>
      <c r="BD64" s="134">
        <v>34208</v>
      </c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>
        <f>BD64</f>
        <v>34208</v>
      </c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>
        <f>34208</f>
        <v>34208</v>
      </c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5" t="s">
        <v>48</v>
      </c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7"/>
      <c r="DL64" s="135" t="s">
        <v>48</v>
      </c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7"/>
      <c r="DY64" s="134">
        <f>CI64</f>
        <v>34208</v>
      </c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>
        <v>0</v>
      </c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>
        <f>BD64-DY64</f>
        <v>0</v>
      </c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M64" s="93"/>
      <c r="FN64" s="93"/>
      <c r="FO64" s="93"/>
      <c r="FP64" s="93"/>
      <c r="FQ64" s="93"/>
    </row>
    <row r="65" spans="1:173" s="16" customFormat="1" ht="21.75" customHeight="1">
      <c r="A65" s="121" t="s">
        <v>230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2" t="s">
        <v>118</v>
      </c>
      <c r="AL65" s="123"/>
      <c r="AM65" s="123"/>
      <c r="AN65" s="123"/>
      <c r="AO65" s="123"/>
      <c r="AP65" s="22"/>
      <c r="AQ65" s="125" t="s">
        <v>167</v>
      </c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7"/>
      <c r="BC65" s="74" t="s">
        <v>254</v>
      </c>
      <c r="BD65" s="49"/>
      <c r="BE65" s="49"/>
      <c r="BF65" s="49"/>
      <c r="BG65" s="49"/>
      <c r="BH65" s="49"/>
      <c r="BI65" s="49"/>
      <c r="BJ65" s="49"/>
      <c r="BK65" s="49"/>
      <c r="BL65" s="116">
        <f>36747700+19822+24000+30337+77924+23207.8+697136.8+20100-54912.96+70931.84+250610-1148.4+5550-448102+470-307500+99000</f>
        <v>37255126.08</v>
      </c>
      <c r="BM65" s="116"/>
      <c r="BN65" s="116"/>
      <c r="BO65" s="116"/>
      <c r="BP65" s="116"/>
      <c r="BQ65" s="116"/>
      <c r="BR65" s="116"/>
      <c r="BS65" s="116"/>
      <c r="BT65" s="116"/>
      <c r="BU65" s="116"/>
      <c r="BV65" s="116">
        <f>BL65</f>
        <v>37255126.08</v>
      </c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>
        <f>1721744.5+3019130.26+3422074.76+3490205.23+3423917.93+2156786.79+1698185.52+2340164.24+1395478.39+3102620.65+4515836</f>
        <v>30286144.269999996</v>
      </c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7" t="s">
        <v>48</v>
      </c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9"/>
      <c r="DL65" s="117" t="s">
        <v>48</v>
      </c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9"/>
      <c r="DY65" s="116">
        <f t="shared" si="6"/>
        <v>30286144.269999996</v>
      </c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>
        <v>0</v>
      </c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>
        <f>BV65-DY65</f>
        <v>6968981.810000002</v>
      </c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  <c r="FM65" s="21"/>
      <c r="FN65" s="21"/>
      <c r="FO65" s="21"/>
      <c r="FP65" s="21"/>
      <c r="FQ65" s="21"/>
    </row>
    <row r="66" spans="1:174" s="36" customFormat="1" ht="22.5" customHeight="1" hidden="1">
      <c r="A66" s="121" t="s">
        <v>231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2" t="s">
        <v>217</v>
      </c>
      <c r="AL66" s="123"/>
      <c r="AM66" s="123"/>
      <c r="AN66" s="123"/>
      <c r="AO66" s="123"/>
      <c r="AP66" s="124"/>
      <c r="AQ66" s="125" t="s">
        <v>199</v>
      </c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7"/>
      <c r="BC66" s="75"/>
      <c r="BD66" s="116">
        <f>922500-922500</f>
        <v>0</v>
      </c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>
        <f aca="true" t="shared" si="7" ref="BV66:BV88">BD66</f>
        <v>0</v>
      </c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>
        <v>0</v>
      </c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7" t="s">
        <v>48</v>
      </c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9"/>
      <c r="DL66" s="117" t="s">
        <v>48</v>
      </c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9"/>
      <c r="DY66" s="116">
        <f t="shared" si="6"/>
        <v>0</v>
      </c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>
        <v>0</v>
      </c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>
        <f aca="true" t="shared" si="8" ref="EY66:EY83">BD66-DY66</f>
        <v>0</v>
      </c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6"/>
      <c r="FK66" s="116"/>
      <c r="FL66" s="13"/>
      <c r="FM66" s="400"/>
      <c r="FN66" s="400"/>
      <c r="FO66" s="400"/>
      <c r="FP66" s="400"/>
      <c r="FQ66" s="400"/>
      <c r="FR66" s="13"/>
    </row>
    <row r="67" spans="1:174" s="39" customFormat="1" ht="22.5" customHeight="1">
      <c r="A67" s="121" t="s">
        <v>231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2" t="s">
        <v>139</v>
      </c>
      <c r="AL67" s="123"/>
      <c r="AM67" s="123"/>
      <c r="AN67" s="123"/>
      <c r="AO67" s="123"/>
      <c r="AP67" s="124"/>
      <c r="AQ67" s="125" t="s">
        <v>200</v>
      </c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7"/>
      <c r="BC67" s="75" t="s">
        <v>255</v>
      </c>
      <c r="BD67" s="116">
        <f>607717+124458+15000+156610+449480+614558+64899+1359584+357559-22099-30328+375874+65000+399516</f>
        <v>4537828</v>
      </c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>
        <f t="shared" si="7"/>
        <v>4537828</v>
      </c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>
        <f>258625+15000+124458+34032+366625+673248+1662492+559618</f>
        <v>3694098</v>
      </c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7" t="s">
        <v>48</v>
      </c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9"/>
      <c r="DL67" s="117" t="s">
        <v>48</v>
      </c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9"/>
      <c r="DY67" s="116">
        <f t="shared" si="6"/>
        <v>3694098</v>
      </c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>
        <v>0</v>
      </c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>
        <f t="shared" si="8"/>
        <v>843730</v>
      </c>
      <c r="EZ67" s="116"/>
      <c r="FA67" s="116"/>
      <c r="FB67" s="116"/>
      <c r="FC67" s="116"/>
      <c r="FD67" s="116"/>
      <c r="FE67" s="116"/>
      <c r="FF67" s="116"/>
      <c r="FG67" s="116"/>
      <c r="FH67" s="116"/>
      <c r="FI67" s="116"/>
      <c r="FJ67" s="116"/>
      <c r="FK67" s="116"/>
      <c r="FL67" s="13"/>
      <c r="FM67" s="400"/>
      <c r="FN67" s="400"/>
      <c r="FO67" s="400"/>
      <c r="FP67" s="400"/>
      <c r="FQ67" s="400"/>
      <c r="FR67" s="13"/>
    </row>
    <row r="68" spans="1:173" s="13" customFormat="1" ht="22.5" customHeight="1">
      <c r="A68" s="121" t="s">
        <v>230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2" t="s">
        <v>140</v>
      </c>
      <c r="AL68" s="123"/>
      <c r="AM68" s="123"/>
      <c r="AN68" s="123"/>
      <c r="AO68" s="123"/>
      <c r="AP68" s="124"/>
      <c r="AQ68" s="125" t="s">
        <v>168</v>
      </c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7"/>
      <c r="BC68" s="76" t="s">
        <v>256</v>
      </c>
      <c r="BD68" s="116">
        <f>21793000-2027900+12400+77947+50000+5242.64+355970+898330+4500</f>
        <v>21169489.64</v>
      </c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>
        <f t="shared" si="7"/>
        <v>21169489.64</v>
      </c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>
        <f>1664872.51+1936736.83+1844518.94+1811072.94+1848804.11+2028287.85+1602509.65+1023394.32+1949618.95+1784079.89+2406401.75</f>
        <v>19900297.74</v>
      </c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7" t="s">
        <v>48</v>
      </c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9"/>
      <c r="DL68" s="117" t="s">
        <v>48</v>
      </c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9"/>
      <c r="DY68" s="116">
        <f t="shared" si="6"/>
        <v>19900297.74</v>
      </c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>
        <v>0</v>
      </c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>
        <f t="shared" si="8"/>
        <v>1269191.9000000022</v>
      </c>
      <c r="EZ68" s="116"/>
      <c r="FA68" s="116"/>
      <c r="FB68" s="116"/>
      <c r="FC68" s="116"/>
      <c r="FD68" s="116"/>
      <c r="FE68" s="116"/>
      <c r="FF68" s="116"/>
      <c r="FG68" s="116"/>
      <c r="FH68" s="116"/>
      <c r="FI68" s="116"/>
      <c r="FJ68" s="116"/>
      <c r="FK68" s="116"/>
      <c r="FM68" s="400"/>
      <c r="FN68" s="400"/>
      <c r="FO68" s="400"/>
      <c r="FP68" s="400"/>
      <c r="FQ68" s="400"/>
    </row>
    <row r="69" spans="1:173" s="13" customFormat="1" ht="22.5" customHeight="1">
      <c r="A69" s="121" t="s">
        <v>230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2" t="s">
        <v>141</v>
      </c>
      <c r="AL69" s="123"/>
      <c r="AM69" s="123"/>
      <c r="AN69" s="123"/>
      <c r="AO69" s="123"/>
      <c r="AP69" s="124"/>
      <c r="AQ69" s="125" t="s">
        <v>209</v>
      </c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7"/>
      <c r="BC69" s="76" t="s">
        <v>256</v>
      </c>
      <c r="BD69" s="116">
        <f>2027900-898330+307500</f>
        <v>1437070</v>
      </c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>
        <f>BD69</f>
        <v>1437070</v>
      </c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>
        <v>0</v>
      </c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7" t="s">
        <v>48</v>
      </c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9"/>
      <c r="DL69" s="117" t="s">
        <v>48</v>
      </c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9"/>
      <c r="DY69" s="116">
        <f>CI69</f>
        <v>0</v>
      </c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>
        <v>0</v>
      </c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>
        <f>BD69-DY69</f>
        <v>1437070</v>
      </c>
      <c r="EZ69" s="116"/>
      <c r="FA69" s="116"/>
      <c r="FB69" s="116"/>
      <c r="FC69" s="116"/>
      <c r="FD69" s="116"/>
      <c r="FE69" s="116"/>
      <c r="FF69" s="116"/>
      <c r="FG69" s="116"/>
      <c r="FH69" s="116"/>
      <c r="FI69" s="116"/>
      <c r="FJ69" s="116"/>
      <c r="FK69" s="116"/>
      <c r="FM69" s="400"/>
      <c r="FN69" s="400"/>
      <c r="FO69" s="400"/>
      <c r="FP69" s="400"/>
      <c r="FQ69" s="400"/>
    </row>
    <row r="70" spans="1:174" s="19" customFormat="1" ht="22.5" customHeight="1" hidden="1">
      <c r="A70" s="121" t="s">
        <v>231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2" t="s">
        <v>141</v>
      </c>
      <c r="AL70" s="123"/>
      <c r="AM70" s="123"/>
      <c r="AN70" s="123"/>
      <c r="AO70" s="123"/>
      <c r="AP70" s="124"/>
      <c r="AQ70" s="125" t="s">
        <v>201</v>
      </c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7"/>
      <c r="BC70" s="78"/>
      <c r="BD70" s="116">
        <f>8000-8000</f>
        <v>0</v>
      </c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>
        <f t="shared" si="7"/>
        <v>0</v>
      </c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>
        <v>0</v>
      </c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7" t="s">
        <v>48</v>
      </c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9"/>
      <c r="DL70" s="117" t="s">
        <v>48</v>
      </c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9"/>
      <c r="DY70" s="116">
        <f t="shared" si="6"/>
        <v>0</v>
      </c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>
        <v>0</v>
      </c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6">
        <f t="shared" si="8"/>
        <v>0</v>
      </c>
      <c r="EZ70" s="116"/>
      <c r="FA70" s="116"/>
      <c r="FB70" s="116"/>
      <c r="FC70" s="116"/>
      <c r="FD70" s="116"/>
      <c r="FE70" s="116"/>
      <c r="FF70" s="116"/>
      <c r="FG70" s="116"/>
      <c r="FH70" s="116"/>
      <c r="FI70" s="116"/>
      <c r="FJ70" s="116"/>
      <c r="FK70" s="116"/>
      <c r="FL70" s="13"/>
      <c r="FM70" s="400"/>
      <c r="FN70" s="400"/>
      <c r="FO70" s="400"/>
      <c r="FP70" s="400"/>
      <c r="FQ70" s="400"/>
      <c r="FR70" s="13"/>
    </row>
    <row r="71" spans="1:173" s="13" customFormat="1" ht="22.5" customHeight="1">
      <c r="A71" s="121" t="s">
        <v>231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2" t="s">
        <v>142</v>
      </c>
      <c r="AL71" s="123"/>
      <c r="AM71" s="123"/>
      <c r="AN71" s="123"/>
      <c r="AO71" s="123"/>
      <c r="AP71" s="124"/>
      <c r="AQ71" s="120" t="s">
        <v>202</v>
      </c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77" t="s">
        <v>257</v>
      </c>
      <c r="BD71" s="116">
        <f>149800-471</f>
        <v>149329</v>
      </c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>
        <f t="shared" si="7"/>
        <v>149329</v>
      </c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>
        <v>149328.88</v>
      </c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7" t="s">
        <v>48</v>
      </c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9"/>
      <c r="DL71" s="117" t="s">
        <v>48</v>
      </c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9"/>
      <c r="DY71" s="116">
        <f t="shared" si="6"/>
        <v>149328.88</v>
      </c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>
        <v>0</v>
      </c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>
        <f t="shared" si="8"/>
        <v>0.11999999999534339</v>
      </c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  <c r="FM71" s="400"/>
      <c r="FN71" s="400"/>
      <c r="FO71" s="400"/>
      <c r="FP71" s="400"/>
      <c r="FQ71" s="400"/>
    </row>
    <row r="72" spans="1:174" s="36" customFormat="1" ht="22.5" customHeight="1">
      <c r="A72" s="121" t="s">
        <v>230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2" t="s">
        <v>143</v>
      </c>
      <c r="AL72" s="123"/>
      <c r="AM72" s="123"/>
      <c r="AN72" s="123"/>
      <c r="AO72" s="123"/>
      <c r="AP72" s="124"/>
      <c r="AQ72" s="120" t="s">
        <v>169</v>
      </c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74" t="s">
        <v>258</v>
      </c>
      <c r="BD72" s="116">
        <f>205840500+1048900+562800+156200</f>
        <v>207608400</v>
      </c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>
        <f t="shared" si="7"/>
        <v>207608400</v>
      </c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>
        <f>16323700+15599100+18821100+16441900+20309500+33341700+4401500+10716400+18273400+17918300+19113900</f>
        <v>191260500</v>
      </c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7" t="s">
        <v>48</v>
      </c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9"/>
      <c r="DL72" s="117" t="s">
        <v>48</v>
      </c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9"/>
      <c r="DY72" s="116">
        <f t="shared" si="6"/>
        <v>191260500</v>
      </c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>
        <v>0</v>
      </c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>
        <f t="shared" si="8"/>
        <v>16347900</v>
      </c>
      <c r="EZ72" s="116"/>
      <c r="FA72" s="116"/>
      <c r="FB72" s="116"/>
      <c r="FC72" s="116"/>
      <c r="FD72" s="116"/>
      <c r="FE72" s="116"/>
      <c r="FF72" s="116"/>
      <c r="FG72" s="116"/>
      <c r="FH72" s="116"/>
      <c r="FI72" s="116"/>
      <c r="FJ72" s="116"/>
      <c r="FK72" s="116"/>
      <c r="FL72" s="13"/>
      <c r="FM72" s="400"/>
      <c r="FN72" s="400"/>
      <c r="FO72" s="400"/>
      <c r="FP72" s="400"/>
      <c r="FQ72" s="400"/>
      <c r="FR72" s="13"/>
    </row>
    <row r="73" spans="1:173" s="13" customFormat="1" ht="22.5" customHeight="1">
      <c r="A73" s="121" t="s">
        <v>231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2" t="s">
        <v>99</v>
      </c>
      <c r="AL73" s="123"/>
      <c r="AM73" s="123"/>
      <c r="AN73" s="123"/>
      <c r="AO73" s="123"/>
      <c r="AP73" s="124"/>
      <c r="AQ73" s="120" t="s">
        <v>203</v>
      </c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77" t="s">
        <v>259</v>
      </c>
      <c r="BD73" s="116">
        <f>1226500-89300</f>
        <v>1137200</v>
      </c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>
        <f t="shared" si="7"/>
        <v>1137200</v>
      </c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>
        <f>1137150</f>
        <v>1137150</v>
      </c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7" t="s">
        <v>48</v>
      </c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9"/>
      <c r="DL73" s="117" t="s">
        <v>48</v>
      </c>
      <c r="DM73" s="118"/>
      <c r="DN73" s="118"/>
      <c r="DO73" s="118"/>
      <c r="DP73" s="118"/>
      <c r="DQ73" s="118"/>
      <c r="DR73" s="118"/>
      <c r="DS73" s="118"/>
      <c r="DT73" s="118"/>
      <c r="DU73" s="118"/>
      <c r="DV73" s="118"/>
      <c r="DW73" s="118"/>
      <c r="DX73" s="119"/>
      <c r="DY73" s="116">
        <f t="shared" si="6"/>
        <v>1137150</v>
      </c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>
        <v>0</v>
      </c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6">
        <f t="shared" si="8"/>
        <v>50</v>
      </c>
      <c r="EZ73" s="116"/>
      <c r="FA73" s="116"/>
      <c r="FB73" s="116"/>
      <c r="FC73" s="116"/>
      <c r="FD73" s="116"/>
      <c r="FE73" s="116"/>
      <c r="FF73" s="116"/>
      <c r="FG73" s="116"/>
      <c r="FH73" s="116"/>
      <c r="FI73" s="116"/>
      <c r="FJ73" s="116"/>
      <c r="FK73" s="116"/>
      <c r="FM73" s="400"/>
      <c r="FN73" s="400"/>
      <c r="FO73" s="400"/>
      <c r="FP73" s="400"/>
      <c r="FQ73" s="400"/>
    </row>
    <row r="74" spans="1:173" s="13" customFormat="1" ht="22.5" customHeight="1">
      <c r="A74" s="121" t="s">
        <v>231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2" t="s">
        <v>144</v>
      </c>
      <c r="AL74" s="123"/>
      <c r="AM74" s="123"/>
      <c r="AN74" s="123"/>
      <c r="AO74" s="123"/>
      <c r="AP74" s="124"/>
      <c r="AQ74" s="120" t="s">
        <v>292</v>
      </c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77" t="s">
        <v>260</v>
      </c>
      <c r="BD74" s="116">
        <f>64600-4750+50</f>
        <v>59900</v>
      </c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>
        <f t="shared" si="7"/>
        <v>59900</v>
      </c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>
        <f>59850</f>
        <v>59850</v>
      </c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7" t="s">
        <v>48</v>
      </c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9"/>
      <c r="DL74" s="117" t="s">
        <v>48</v>
      </c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9"/>
      <c r="DY74" s="116">
        <f t="shared" si="6"/>
        <v>59850</v>
      </c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>
        <v>0</v>
      </c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6">
        <f t="shared" si="8"/>
        <v>50</v>
      </c>
      <c r="EZ74" s="116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6"/>
      <c r="FM74" s="400"/>
      <c r="FN74" s="400"/>
      <c r="FO74" s="400"/>
      <c r="FP74" s="400"/>
      <c r="FQ74" s="400"/>
    </row>
    <row r="75" spans="1:173" s="92" customFormat="1" ht="22.5" customHeight="1">
      <c r="A75" s="129" t="s">
        <v>231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30" t="s">
        <v>145</v>
      </c>
      <c r="AL75" s="131"/>
      <c r="AM75" s="131"/>
      <c r="AN75" s="131"/>
      <c r="AO75" s="131"/>
      <c r="AP75" s="132"/>
      <c r="AQ75" s="133" t="s">
        <v>308</v>
      </c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97" t="s">
        <v>309</v>
      </c>
      <c r="BD75" s="134">
        <f>198916+1148.4+1</f>
        <v>200065.4</v>
      </c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>
        <f>BD75</f>
        <v>200065.4</v>
      </c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>
        <f>92500</f>
        <v>92500</v>
      </c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5" t="s">
        <v>48</v>
      </c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7"/>
      <c r="DL75" s="135" t="s">
        <v>48</v>
      </c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7"/>
      <c r="DY75" s="134">
        <f>CI75</f>
        <v>92500</v>
      </c>
      <c r="DZ75" s="134"/>
      <c r="EA75" s="134"/>
      <c r="EB75" s="134"/>
      <c r="EC75" s="134"/>
      <c r="ED75" s="134"/>
      <c r="EE75" s="134"/>
      <c r="EF75" s="134"/>
      <c r="EG75" s="134"/>
      <c r="EH75" s="134"/>
      <c r="EI75" s="134"/>
      <c r="EJ75" s="134"/>
      <c r="EK75" s="134"/>
      <c r="EL75" s="134">
        <v>0</v>
      </c>
      <c r="EM75" s="134"/>
      <c r="EN75" s="134"/>
      <c r="EO75" s="134"/>
      <c r="EP75" s="134"/>
      <c r="EQ75" s="134"/>
      <c r="ER75" s="134"/>
      <c r="ES75" s="134"/>
      <c r="ET75" s="134"/>
      <c r="EU75" s="134"/>
      <c r="EV75" s="134"/>
      <c r="EW75" s="134"/>
      <c r="EX75" s="134"/>
      <c r="EY75" s="134">
        <f>BD75-DY75</f>
        <v>107565.4</v>
      </c>
      <c r="EZ75" s="134"/>
      <c r="FA75" s="134"/>
      <c r="FB75" s="134"/>
      <c r="FC75" s="134"/>
      <c r="FD75" s="134"/>
      <c r="FE75" s="134"/>
      <c r="FF75" s="134"/>
      <c r="FG75" s="134"/>
      <c r="FH75" s="134"/>
      <c r="FI75" s="134"/>
      <c r="FJ75" s="134"/>
      <c r="FK75" s="134"/>
      <c r="FM75" s="408"/>
      <c r="FN75" s="408"/>
      <c r="FO75" s="408"/>
      <c r="FP75" s="408"/>
      <c r="FQ75" s="408"/>
    </row>
    <row r="76" spans="1:174" s="36" customFormat="1" ht="22.5" customHeight="1">
      <c r="A76" s="121" t="s">
        <v>230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2" t="s">
        <v>146</v>
      </c>
      <c r="AL76" s="123"/>
      <c r="AM76" s="123"/>
      <c r="AN76" s="123"/>
      <c r="AO76" s="123"/>
      <c r="AP76" s="124"/>
      <c r="AQ76" s="120" t="s">
        <v>313</v>
      </c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73" t="s">
        <v>300</v>
      </c>
      <c r="BD76" s="116">
        <v>57090</v>
      </c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>
        <f>BD76</f>
        <v>57090</v>
      </c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>
        <f>57090</f>
        <v>57090</v>
      </c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7" t="s">
        <v>48</v>
      </c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9"/>
      <c r="DL76" s="117" t="s">
        <v>48</v>
      </c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9"/>
      <c r="DY76" s="116">
        <f>CI76</f>
        <v>57090</v>
      </c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>
        <v>0</v>
      </c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>
        <f>BD76-DY76</f>
        <v>0</v>
      </c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6"/>
      <c r="FL76" s="13"/>
      <c r="FM76" s="400"/>
      <c r="FN76" s="400"/>
      <c r="FO76" s="400"/>
      <c r="FP76" s="400"/>
      <c r="FQ76" s="400"/>
      <c r="FR76" s="13"/>
    </row>
    <row r="77" spans="1:174" s="36" customFormat="1" ht="22.5" customHeight="1">
      <c r="A77" s="121" t="s">
        <v>230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2" t="s">
        <v>147</v>
      </c>
      <c r="AL77" s="123"/>
      <c r="AM77" s="123"/>
      <c r="AN77" s="123"/>
      <c r="AO77" s="123"/>
      <c r="AP77" s="124"/>
      <c r="AQ77" s="120" t="s">
        <v>170</v>
      </c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74" t="s">
        <v>261</v>
      </c>
      <c r="BD77" s="116">
        <f>642600+39600-24000+3250-37650</f>
        <v>623800</v>
      </c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>
        <f t="shared" si="7"/>
        <v>623800</v>
      </c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>
        <f>19850+52600+53600+21150+23400+88600+54550+89250+55200+55200</f>
        <v>513400</v>
      </c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7" t="s">
        <v>48</v>
      </c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9"/>
      <c r="DL77" s="117" t="s">
        <v>48</v>
      </c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9"/>
      <c r="DY77" s="116">
        <f t="shared" si="6"/>
        <v>513400</v>
      </c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>
        <v>0</v>
      </c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>
        <f t="shared" si="8"/>
        <v>110400</v>
      </c>
      <c r="EZ77" s="116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3"/>
      <c r="FM77" s="400"/>
      <c r="FN77" s="400"/>
      <c r="FO77" s="400"/>
      <c r="FP77" s="400"/>
      <c r="FQ77" s="400"/>
      <c r="FR77" s="13"/>
    </row>
    <row r="78" spans="1:174" s="36" customFormat="1" ht="22.5" customHeight="1">
      <c r="A78" s="121" t="s">
        <v>230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2" t="s">
        <v>148</v>
      </c>
      <c r="AL78" s="123"/>
      <c r="AM78" s="123"/>
      <c r="AN78" s="123"/>
      <c r="AO78" s="123"/>
      <c r="AP78" s="124"/>
      <c r="AQ78" s="120" t="s">
        <v>171</v>
      </c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76" t="s">
        <v>262</v>
      </c>
      <c r="BD78" s="116">
        <f>79200+600+3000</f>
        <v>82800</v>
      </c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>
        <f t="shared" si="7"/>
        <v>82800</v>
      </c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>
        <f>5350+6900+6900+6900+6900+6900+6900+6900+6900+15350</f>
        <v>75900</v>
      </c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7" t="s">
        <v>48</v>
      </c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9"/>
      <c r="DL78" s="117" t="s">
        <v>48</v>
      </c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9"/>
      <c r="DY78" s="116">
        <f t="shared" si="6"/>
        <v>75900</v>
      </c>
      <c r="DZ78" s="116"/>
      <c r="EA78" s="116"/>
      <c r="EB78" s="116"/>
      <c r="EC78" s="116"/>
      <c r="ED78" s="116"/>
      <c r="EE78" s="116"/>
      <c r="EF78" s="116"/>
      <c r="EG78" s="116"/>
      <c r="EH78" s="116"/>
      <c r="EI78" s="116"/>
      <c r="EJ78" s="116"/>
      <c r="EK78" s="116"/>
      <c r="EL78" s="116">
        <v>0</v>
      </c>
      <c r="EM78" s="116"/>
      <c r="EN78" s="116"/>
      <c r="EO78" s="116"/>
      <c r="EP78" s="116"/>
      <c r="EQ78" s="116"/>
      <c r="ER78" s="116"/>
      <c r="ES78" s="116"/>
      <c r="ET78" s="116"/>
      <c r="EU78" s="116"/>
      <c r="EV78" s="116"/>
      <c r="EW78" s="116"/>
      <c r="EX78" s="116"/>
      <c r="EY78" s="116">
        <f t="shared" si="8"/>
        <v>6900</v>
      </c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6"/>
      <c r="FK78" s="116"/>
      <c r="FL78" s="13"/>
      <c r="FM78" s="400"/>
      <c r="FN78" s="400"/>
      <c r="FO78" s="400"/>
      <c r="FP78" s="400"/>
      <c r="FQ78" s="400"/>
      <c r="FR78" s="13"/>
    </row>
    <row r="79" spans="1:173" s="88" customFormat="1" ht="22.5" customHeight="1">
      <c r="A79" s="109" t="s">
        <v>230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10" t="s">
        <v>128</v>
      </c>
      <c r="AL79" s="111"/>
      <c r="AM79" s="111"/>
      <c r="AN79" s="111"/>
      <c r="AO79" s="111"/>
      <c r="AP79" s="112"/>
      <c r="AQ79" s="113" t="s">
        <v>314</v>
      </c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01" t="s">
        <v>321</v>
      </c>
      <c r="BD79" s="103">
        <v>283259</v>
      </c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>
        <f>BD79</f>
        <v>283259</v>
      </c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>
        <v>0</v>
      </c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4" t="s">
        <v>48</v>
      </c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6"/>
      <c r="DL79" s="104" t="s">
        <v>48</v>
      </c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6"/>
      <c r="DY79" s="103">
        <f>CI79</f>
        <v>0</v>
      </c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>
        <v>0</v>
      </c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>
        <f>BD79-DY79</f>
        <v>283259</v>
      </c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M79" s="401"/>
      <c r="FN79" s="401"/>
      <c r="FO79" s="401"/>
      <c r="FP79" s="401"/>
      <c r="FQ79" s="401"/>
    </row>
    <row r="80" spans="1:174" s="39" customFormat="1" ht="22.5" customHeight="1">
      <c r="A80" s="121" t="s">
        <v>230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2" t="s">
        <v>133</v>
      </c>
      <c r="AL80" s="123"/>
      <c r="AM80" s="123"/>
      <c r="AN80" s="123"/>
      <c r="AO80" s="123"/>
      <c r="AP80" s="124"/>
      <c r="AQ80" s="120" t="s">
        <v>172</v>
      </c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74" t="s">
        <v>263</v>
      </c>
      <c r="BD80" s="116">
        <f>2637400-39600-77924+29865-20100-40603.84+32100</f>
        <v>2521137.16</v>
      </c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>
        <f t="shared" si="7"/>
        <v>2521137.16</v>
      </c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>
        <f>155680+122848+185338+94120+129617+126952+297411+203412+255016.5+649604</f>
        <v>2219998.5</v>
      </c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7" t="s">
        <v>48</v>
      </c>
      <c r="CZ80" s="118"/>
      <c r="DA80" s="118"/>
      <c r="DB80" s="118"/>
      <c r="DC80" s="118"/>
      <c r="DD80" s="118"/>
      <c r="DE80" s="118"/>
      <c r="DF80" s="118"/>
      <c r="DG80" s="118"/>
      <c r="DH80" s="118"/>
      <c r="DI80" s="118"/>
      <c r="DJ80" s="118"/>
      <c r="DK80" s="119"/>
      <c r="DL80" s="117" t="s">
        <v>48</v>
      </c>
      <c r="DM80" s="118"/>
      <c r="DN80" s="118"/>
      <c r="DO80" s="118"/>
      <c r="DP80" s="118"/>
      <c r="DQ80" s="118"/>
      <c r="DR80" s="118"/>
      <c r="DS80" s="118"/>
      <c r="DT80" s="118"/>
      <c r="DU80" s="118"/>
      <c r="DV80" s="118"/>
      <c r="DW80" s="118"/>
      <c r="DX80" s="119"/>
      <c r="DY80" s="116">
        <f t="shared" si="6"/>
        <v>2219998.5</v>
      </c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>
        <v>0</v>
      </c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>
        <f t="shared" si="8"/>
        <v>301138.66000000015</v>
      </c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3"/>
      <c r="FM80" s="400"/>
      <c r="FN80" s="400"/>
      <c r="FO80" s="400"/>
      <c r="FP80" s="400"/>
      <c r="FQ80" s="400"/>
      <c r="FR80" s="13"/>
    </row>
    <row r="81" spans="1:174" s="40" customFormat="1" ht="22.5" customHeight="1" hidden="1">
      <c r="A81" s="121" t="s">
        <v>231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2" t="s">
        <v>148</v>
      </c>
      <c r="AL81" s="123"/>
      <c r="AM81" s="123"/>
      <c r="AN81" s="123"/>
      <c r="AO81" s="123"/>
      <c r="AP81" s="124"/>
      <c r="AQ81" s="120" t="s">
        <v>232</v>
      </c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86"/>
      <c r="BD81" s="116">
        <f>136000-136000</f>
        <v>0</v>
      </c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>
        <f t="shared" si="7"/>
        <v>0</v>
      </c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>
        <v>0</v>
      </c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7" t="s">
        <v>48</v>
      </c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9"/>
      <c r="DL81" s="117" t="s">
        <v>48</v>
      </c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9"/>
      <c r="DY81" s="116">
        <f t="shared" si="6"/>
        <v>0</v>
      </c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>
        <v>0</v>
      </c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>
        <f t="shared" si="8"/>
        <v>0</v>
      </c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3"/>
      <c r="FM81" s="400"/>
      <c r="FN81" s="400"/>
      <c r="FO81" s="400"/>
      <c r="FP81" s="400"/>
      <c r="FQ81" s="400"/>
      <c r="FR81" s="13"/>
    </row>
    <row r="82" spans="1:174" s="39" customFormat="1" ht="22.5" customHeight="1">
      <c r="A82" s="121" t="s">
        <v>230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2" t="s">
        <v>160</v>
      </c>
      <c r="AL82" s="123"/>
      <c r="AM82" s="123"/>
      <c r="AN82" s="123"/>
      <c r="AO82" s="123"/>
      <c r="AP82" s="124"/>
      <c r="AQ82" s="120" t="s">
        <v>173</v>
      </c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76" t="s">
        <v>264</v>
      </c>
      <c r="BD82" s="116">
        <f>536900-13000-17148+13000-1398</f>
        <v>518354</v>
      </c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>
        <f t="shared" si="7"/>
        <v>518354</v>
      </c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>
        <f>28960+51059+61792+28960+61792+28960+40144+43962+46344+65492</f>
        <v>457465</v>
      </c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7" t="s">
        <v>48</v>
      </c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9"/>
      <c r="DL82" s="117" t="s">
        <v>48</v>
      </c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9"/>
      <c r="DY82" s="116">
        <f t="shared" si="6"/>
        <v>457465</v>
      </c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>
        <v>0</v>
      </c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>
        <f t="shared" si="8"/>
        <v>60889</v>
      </c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3"/>
      <c r="FM82" s="400"/>
      <c r="FN82" s="400"/>
      <c r="FO82" s="400"/>
      <c r="FP82" s="400"/>
      <c r="FQ82" s="400"/>
      <c r="FR82" s="13"/>
    </row>
    <row r="83" spans="1:173" s="13" customFormat="1" ht="22.5" customHeight="1" hidden="1">
      <c r="A83" s="121" t="s">
        <v>231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2" t="s">
        <v>133</v>
      </c>
      <c r="AL83" s="123"/>
      <c r="AM83" s="123"/>
      <c r="AN83" s="123"/>
      <c r="AO83" s="123"/>
      <c r="AP83" s="124"/>
      <c r="AQ83" s="120" t="s">
        <v>204</v>
      </c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86"/>
      <c r="BD83" s="116">
        <f>41900-41900</f>
        <v>0</v>
      </c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>
        <f t="shared" si="7"/>
        <v>0</v>
      </c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>
        <v>0</v>
      </c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7" t="s">
        <v>48</v>
      </c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9"/>
      <c r="DL83" s="117" t="s">
        <v>48</v>
      </c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9"/>
      <c r="DY83" s="116">
        <f t="shared" si="6"/>
        <v>0</v>
      </c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>
        <v>0</v>
      </c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>
        <f t="shared" si="8"/>
        <v>0</v>
      </c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M83" s="400"/>
      <c r="FN83" s="400"/>
      <c r="FO83" s="400"/>
      <c r="FP83" s="400"/>
      <c r="FQ83" s="400"/>
    </row>
    <row r="84" spans="1:174" s="39" customFormat="1" ht="24.75" customHeight="1">
      <c r="A84" s="121" t="s">
        <v>231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2" t="s">
        <v>129</v>
      </c>
      <c r="AL84" s="123"/>
      <c r="AM84" s="123"/>
      <c r="AN84" s="123"/>
      <c r="AO84" s="123"/>
      <c r="AP84" s="124"/>
      <c r="AQ84" s="120" t="s">
        <v>205</v>
      </c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76" t="s">
        <v>298</v>
      </c>
      <c r="BD84" s="116">
        <f>358600-23207.8-7200-13000-3844.64</f>
        <v>311347.56</v>
      </c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>
        <f t="shared" si="7"/>
        <v>311347.56</v>
      </c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>
        <f>43043.7+89848.5+88301.1+90055.36</f>
        <v>311248.66000000003</v>
      </c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7" t="s">
        <v>48</v>
      </c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9"/>
      <c r="DL84" s="117" t="s">
        <v>48</v>
      </c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9"/>
      <c r="DY84" s="116">
        <f aca="true" t="shared" si="9" ref="DY84:DY93">CI84</f>
        <v>311248.66000000003</v>
      </c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>
        <v>0</v>
      </c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>
        <f aca="true" t="shared" si="10" ref="EY84:EY102">BD84-DY84</f>
        <v>98.89999999996508</v>
      </c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3"/>
      <c r="FM84" s="400"/>
      <c r="FN84" s="400"/>
      <c r="FO84" s="400"/>
      <c r="FP84" s="400"/>
      <c r="FQ84" s="400"/>
      <c r="FR84" s="13"/>
    </row>
    <row r="85" spans="1:174" s="39" customFormat="1" ht="22.5" customHeight="1">
      <c r="A85" s="121" t="s">
        <v>230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2" t="s">
        <v>119</v>
      </c>
      <c r="AL85" s="123"/>
      <c r="AM85" s="123"/>
      <c r="AN85" s="123"/>
      <c r="AO85" s="123"/>
      <c r="AP85" s="124"/>
      <c r="AQ85" s="120" t="s">
        <v>174</v>
      </c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78" t="s">
        <v>288</v>
      </c>
      <c r="BD85" s="116">
        <f>15000-15000</f>
        <v>0</v>
      </c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>
        <f t="shared" si="7"/>
        <v>0</v>
      </c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>
        <v>0</v>
      </c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7" t="s">
        <v>48</v>
      </c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9"/>
      <c r="DL85" s="117" t="s">
        <v>48</v>
      </c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9"/>
      <c r="DY85" s="116">
        <f t="shared" si="9"/>
        <v>0</v>
      </c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>
        <v>0</v>
      </c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>
        <f t="shared" si="10"/>
        <v>0</v>
      </c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3"/>
      <c r="FM85" s="400"/>
      <c r="FN85" s="400"/>
      <c r="FO85" s="400"/>
      <c r="FP85" s="400"/>
      <c r="FQ85" s="400"/>
      <c r="FR85" s="13"/>
    </row>
    <row r="86" spans="1:174" s="39" customFormat="1" ht="22.5" customHeight="1">
      <c r="A86" s="121" t="s">
        <v>231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2" t="s">
        <v>293</v>
      </c>
      <c r="AL86" s="123"/>
      <c r="AM86" s="123"/>
      <c r="AN86" s="123"/>
      <c r="AO86" s="123"/>
      <c r="AP86" s="124"/>
      <c r="AQ86" s="120" t="s">
        <v>295</v>
      </c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79" t="s">
        <v>311</v>
      </c>
      <c r="BD86" s="116">
        <v>52000</v>
      </c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>
        <f>BD86</f>
        <v>52000</v>
      </c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>
        <f>52000</f>
        <v>52000</v>
      </c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7" t="s">
        <v>48</v>
      </c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9"/>
      <c r="DL86" s="117" t="s">
        <v>48</v>
      </c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9"/>
      <c r="DY86" s="116">
        <f>CI86</f>
        <v>52000</v>
      </c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>
        <v>0</v>
      </c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>
        <f>BD86-DY86</f>
        <v>0</v>
      </c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3"/>
      <c r="FM86" s="400"/>
      <c r="FN86" s="400"/>
      <c r="FO86" s="400"/>
      <c r="FP86" s="400"/>
      <c r="FQ86" s="400"/>
      <c r="FR86" s="13"/>
    </row>
    <row r="87" spans="1:174" s="39" customFormat="1" ht="22.5" customHeight="1">
      <c r="A87" s="121" t="s">
        <v>231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2" t="s">
        <v>120</v>
      </c>
      <c r="AL87" s="123"/>
      <c r="AM87" s="123"/>
      <c r="AN87" s="123"/>
      <c r="AO87" s="123"/>
      <c r="AP87" s="124"/>
      <c r="AQ87" s="120" t="s">
        <v>206</v>
      </c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79" t="s">
        <v>265</v>
      </c>
      <c r="BD87" s="116">
        <f>42000-19500</f>
        <v>22500</v>
      </c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>
        <f t="shared" si="7"/>
        <v>22500</v>
      </c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>
        <f>22500</f>
        <v>22500</v>
      </c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7" t="s">
        <v>48</v>
      </c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9"/>
      <c r="DL87" s="117" t="s">
        <v>48</v>
      </c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9"/>
      <c r="DY87" s="116">
        <f t="shared" si="9"/>
        <v>22500</v>
      </c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>
        <v>0</v>
      </c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>
        <f t="shared" si="10"/>
        <v>0</v>
      </c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3"/>
      <c r="FM87" s="400"/>
      <c r="FN87" s="400"/>
      <c r="FO87" s="400"/>
      <c r="FP87" s="400"/>
      <c r="FQ87" s="400"/>
      <c r="FR87" s="13"/>
    </row>
    <row r="88" spans="1:174" s="39" customFormat="1" ht="22.5" customHeight="1">
      <c r="A88" s="121" t="s">
        <v>231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2" t="s">
        <v>218</v>
      </c>
      <c r="AL88" s="123"/>
      <c r="AM88" s="123"/>
      <c r="AN88" s="123"/>
      <c r="AO88" s="123"/>
      <c r="AP88" s="124"/>
      <c r="AQ88" s="120" t="s">
        <v>291</v>
      </c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79" t="s">
        <v>266</v>
      </c>
      <c r="BD88" s="116">
        <v>40000</v>
      </c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>
        <f t="shared" si="7"/>
        <v>40000</v>
      </c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>
        <f>40000</f>
        <v>40000</v>
      </c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7" t="s">
        <v>48</v>
      </c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9"/>
      <c r="DL88" s="117" t="s">
        <v>48</v>
      </c>
      <c r="DM88" s="118"/>
      <c r="DN88" s="118"/>
      <c r="DO88" s="118"/>
      <c r="DP88" s="118"/>
      <c r="DQ88" s="118"/>
      <c r="DR88" s="118"/>
      <c r="DS88" s="118"/>
      <c r="DT88" s="118"/>
      <c r="DU88" s="118"/>
      <c r="DV88" s="118"/>
      <c r="DW88" s="118"/>
      <c r="DX88" s="119"/>
      <c r="DY88" s="116">
        <f>CI88</f>
        <v>40000</v>
      </c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>
        <v>0</v>
      </c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>
        <f>BD88-DY88</f>
        <v>0</v>
      </c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3"/>
      <c r="FM88" s="400"/>
      <c r="FN88" s="400"/>
      <c r="FO88" s="400"/>
      <c r="FP88" s="400"/>
      <c r="FQ88" s="400"/>
      <c r="FR88" s="13"/>
    </row>
    <row r="89" spans="1:173" s="92" customFormat="1" ht="22.5" customHeight="1">
      <c r="A89" s="129" t="s">
        <v>231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30" t="s">
        <v>219</v>
      </c>
      <c r="AL89" s="131"/>
      <c r="AM89" s="131"/>
      <c r="AN89" s="131"/>
      <c r="AO89" s="131"/>
      <c r="AP89" s="132"/>
      <c r="AQ89" s="133" t="s">
        <v>302</v>
      </c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91" t="s">
        <v>310</v>
      </c>
      <c r="BD89" s="134">
        <v>55665</v>
      </c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>
        <f>BD89</f>
        <v>55665</v>
      </c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>
        <f>38180</f>
        <v>38180</v>
      </c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5" t="s">
        <v>48</v>
      </c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7"/>
      <c r="DL89" s="135" t="s">
        <v>48</v>
      </c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7"/>
      <c r="DY89" s="134">
        <f>CI89</f>
        <v>38180</v>
      </c>
      <c r="DZ89" s="134"/>
      <c r="EA89" s="134"/>
      <c r="EB89" s="134"/>
      <c r="EC89" s="134"/>
      <c r="ED89" s="134"/>
      <c r="EE89" s="134"/>
      <c r="EF89" s="134"/>
      <c r="EG89" s="134"/>
      <c r="EH89" s="134"/>
      <c r="EI89" s="134"/>
      <c r="EJ89" s="134"/>
      <c r="EK89" s="134"/>
      <c r="EL89" s="134">
        <v>0</v>
      </c>
      <c r="EM89" s="134"/>
      <c r="EN89" s="134"/>
      <c r="EO89" s="134"/>
      <c r="EP89" s="134"/>
      <c r="EQ89" s="134"/>
      <c r="ER89" s="134"/>
      <c r="ES89" s="134"/>
      <c r="ET89" s="134"/>
      <c r="EU89" s="134"/>
      <c r="EV89" s="134"/>
      <c r="EW89" s="134"/>
      <c r="EX89" s="134"/>
      <c r="EY89" s="134">
        <f>BD89-DY89</f>
        <v>17485</v>
      </c>
      <c r="EZ89" s="134"/>
      <c r="FA89" s="134"/>
      <c r="FB89" s="134"/>
      <c r="FC89" s="134"/>
      <c r="FD89" s="134"/>
      <c r="FE89" s="134"/>
      <c r="FF89" s="134"/>
      <c r="FG89" s="134"/>
      <c r="FH89" s="134"/>
      <c r="FI89" s="134"/>
      <c r="FJ89" s="134"/>
      <c r="FK89" s="134"/>
      <c r="FM89" s="93"/>
      <c r="FN89" s="93"/>
      <c r="FO89" s="93"/>
      <c r="FP89" s="93"/>
      <c r="FQ89" s="93"/>
    </row>
    <row r="90" spans="1:174" s="39" customFormat="1" ht="22.5" customHeight="1">
      <c r="A90" s="121" t="s">
        <v>233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2" t="s">
        <v>220</v>
      </c>
      <c r="AL90" s="123"/>
      <c r="AM90" s="123"/>
      <c r="AN90" s="123"/>
      <c r="AO90" s="123"/>
      <c r="AP90" s="124"/>
      <c r="AQ90" s="120" t="s">
        <v>175</v>
      </c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80" t="s">
        <v>267</v>
      </c>
      <c r="BD90" s="116">
        <v>20000</v>
      </c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>
        <v>20000</v>
      </c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>
        <v>20000</v>
      </c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7" t="s">
        <v>48</v>
      </c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9"/>
      <c r="DL90" s="117" t="s">
        <v>48</v>
      </c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9"/>
      <c r="DY90" s="116">
        <f t="shared" si="9"/>
        <v>20000</v>
      </c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>
        <v>0</v>
      </c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>
        <f t="shared" si="10"/>
        <v>0</v>
      </c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3"/>
      <c r="FM90" s="400"/>
      <c r="FN90" s="400"/>
      <c r="FO90" s="400"/>
      <c r="FP90" s="400"/>
      <c r="FQ90" s="400"/>
      <c r="FR90" s="13"/>
    </row>
    <row r="91" spans="1:174" s="39" customFormat="1" ht="22.5" customHeight="1">
      <c r="A91" s="121" t="s">
        <v>231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2" t="s">
        <v>221</v>
      </c>
      <c r="AL91" s="123"/>
      <c r="AM91" s="123"/>
      <c r="AN91" s="123"/>
      <c r="AO91" s="123"/>
      <c r="AP91" s="124"/>
      <c r="AQ91" s="120" t="s">
        <v>207</v>
      </c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77" t="s">
        <v>268</v>
      </c>
      <c r="BD91" s="116">
        <v>2050700</v>
      </c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>
        <f>BD91</f>
        <v>2050700</v>
      </c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>
        <f>2048984.61</f>
        <v>2048984.61</v>
      </c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7" t="s">
        <v>48</v>
      </c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9"/>
      <c r="DL91" s="117" t="s">
        <v>48</v>
      </c>
      <c r="DM91" s="118"/>
      <c r="DN91" s="118"/>
      <c r="DO91" s="118"/>
      <c r="DP91" s="118"/>
      <c r="DQ91" s="118"/>
      <c r="DR91" s="118"/>
      <c r="DS91" s="118"/>
      <c r="DT91" s="118"/>
      <c r="DU91" s="118"/>
      <c r="DV91" s="118"/>
      <c r="DW91" s="118"/>
      <c r="DX91" s="119"/>
      <c r="DY91" s="116">
        <f t="shared" si="9"/>
        <v>2048984.61</v>
      </c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>
        <v>0</v>
      </c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>
        <f t="shared" si="10"/>
        <v>1715.3899999998976</v>
      </c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3"/>
      <c r="FM91" s="400"/>
      <c r="FN91" s="400"/>
      <c r="FO91" s="400"/>
      <c r="FP91" s="400"/>
      <c r="FQ91" s="400"/>
      <c r="FR91" s="13"/>
    </row>
    <row r="92" spans="1:174" s="39" customFormat="1" ht="22.5" customHeight="1">
      <c r="A92" s="121" t="s">
        <v>231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2" t="s">
        <v>222</v>
      </c>
      <c r="AL92" s="123"/>
      <c r="AM92" s="123"/>
      <c r="AN92" s="123"/>
      <c r="AO92" s="123"/>
      <c r="AP92" s="124"/>
      <c r="AQ92" s="120" t="s">
        <v>210</v>
      </c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77" t="s">
        <v>269</v>
      </c>
      <c r="BD92" s="116">
        <f>107900+32+54912.96</f>
        <v>162844.96</v>
      </c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>
        <f>BD92</f>
        <v>162844.96</v>
      </c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>
        <f>107841.27</f>
        <v>107841.27</v>
      </c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7" t="s">
        <v>48</v>
      </c>
      <c r="CZ92" s="118"/>
      <c r="DA92" s="118"/>
      <c r="DB92" s="118"/>
      <c r="DC92" s="118"/>
      <c r="DD92" s="118"/>
      <c r="DE92" s="118"/>
      <c r="DF92" s="118"/>
      <c r="DG92" s="118"/>
      <c r="DH92" s="118"/>
      <c r="DI92" s="118"/>
      <c r="DJ92" s="118"/>
      <c r="DK92" s="119"/>
      <c r="DL92" s="117" t="s">
        <v>48</v>
      </c>
      <c r="DM92" s="118"/>
      <c r="DN92" s="118"/>
      <c r="DO92" s="118"/>
      <c r="DP92" s="118"/>
      <c r="DQ92" s="118"/>
      <c r="DR92" s="118"/>
      <c r="DS92" s="118"/>
      <c r="DT92" s="118"/>
      <c r="DU92" s="118"/>
      <c r="DV92" s="118"/>
      <c r="DW92" s="118"/>
      <c r="DX92" s="119"/>
      <c r="DY92" s="116">
        <f t="shared" si="9"/>
        <v>107841.27</v>
      </c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>
        <v>0</v>
      </c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>
        <f t="shared" si="10"/>
        <v>55003.68999999999</v>
      </c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3"/>
      <c r="FM92" s="400"/>
      <c r="FN92" s="400"/>
      <c r="FO92" s="400"/>
      <c r="FP92" s="400"/>
      <c r="FQ92" s="400"/>
      <c r="FR92" s="13"/>
    </row>
    <row r="93" spans="1:173" s="13" customFormat="1" ht="18" customHeight="1">
      <c r="A93" s="182" t="s">
        <v>234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238"/>
      <c r="AK93" s="122" t="s">
        <v>223</v>
      </c>
      <c r="AL93" s="123"/>
      <c r="AM93" s="123"/>
      <c r="AN93" s="123"/>
      <c r="AO93" s="123"/>
      <c r="AP93" s="124"/>
      <c r="AQ93" s="125" t="s">
        <v>176</v>
      </c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7"/>
      <c r="BC93" s="78" t="s">
        <v>289</v>
      </c>
      <c r="BD93" s="117">
        <v>174400</v>
      </c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9"/>
      <c r="BV93" s="117">
        <f aca="true" t="shared" si="11" ref="BV93:BV102">BD93</f>
        <v>174400</v>
      </c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9"/>
      <c r="CI93" s="117">
        <f>36015.24+27503.1+8622.24+8622.24+8622.24+18770.76+8622.24+8622.24+8622.24</f>
        <v>134022.54</v>
      </c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9"/>
      <c r="CY93" s="117" t="s">
        <v>48</v>
      </c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9"/>
      <c r="DL93" s="117" t="s">
        <v>48</v>
      </c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9"/>
      <c r="DY93" s="117">
        <f t="shared" si="9"/>
        <v>134022.54</v>
      </c>
      <c r="DZ93" s="118"/>
      <c r="EA93" s="118"/>
      <c r="EB93" s="118"/>
      <c r="EC93" s="118"/>
      <c r="ED93" s="118"/>
      <c r="EE93" s="118"/>
      <c r="EF93" s="118"/>
      <c r="EG93" s="118"/>
      <c r="EH93" s="118"/>
      <c r="EI93" s="118"/>
      <c r="EJ93" s="118"/>
      <c r="EK93" s="119"/>
      <c r="EL93" s="117">
        <v>0</v>
      </c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9"/>
      <c r="EY93" s="117">
        <f t="shared" si="10"/>
        <v>40377.45999999999</v>
      </c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8"/>
      <c r="FK93" s="119"/>
      <c r="FM93" s="400"/>
      <c r="FN93" s="400"/>
      <c r="FO93" s="400"/>
      <c r="FP93" s="400"/>
      <c r="FQ93" s="400"/>
    </row>
    <row r="94" spans="1:173" s="13" customFormat="1" ht="15.75" customHeight="1">
      <c r="A94" s="182" t="s">
        <v>236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22" t="s">
        <v>224</v>
      </c>
      <c r="AL94" s="123"/>
      <c r="AM94" s="123"/>
      <c r="AN94" s="123"/>
      <c r="AO94" s="123"/>
      <c r="AP94" s="124"/>
      <c r="AQ94" s="120" t="s">
        <v>177</v>
      </c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81" t="s">
        <v>270</v>
      </c>
      <c r="BD94" s="116">
        <f>2564500+50988</f>
        <v>2615488</v>
      </c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>
        <f t="shared" si="11"/>
        <v>2615488</v>
      </c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>
        <f>253618.44+166940.12+207433.39+166794.72+316652.29+265259.54+242920.08+193596.07+331181.42+249411.93</f>
        <v>2393808.0000000005</v>
      </c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 t="s">
        <v>48</v>
      </c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 t="s">
        <v>48</v>
      </c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>
        <f aca="true" t="shared" si="12" ref="DY94:DY107">CI94</f>
        <v>2393808.0000000005</v>
      </c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>
        <v>0</v>
      </c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28">
        <f t="shared" si="10"/>
        <v>221679.99999999953</v>
      </c>
      <c r="EZ94" s="128"/>
      <c r="FA94" s="128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M94" s="396"/>
      <c r="FN94" s="396"/>
      <c r="FO94" s="396"/>
      <c r="FP94" s="396"/>
      <c r="FQ94" s="396"/>
    </row>
    <row r="95" spans="1:173" s="13" customFormat="1" ht="15.75" customHeight="1">
      <c r="A95" s="182" t="s">
        <v>237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22" t="s">
        <v>225</v>
      </c>
      <c r="AL95" s="123"/>
      <c r="AM95" s="123"/>
      <c r="AN95" s="123"/>
      <c r="AO95" s="123"/>
      <c r="AP95" s="124"/>
      <c r="AQ95" s="120" t="s">
        <v>178</v>
      </c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81" t="s">
        <v>271</v>
      </c>
      <c r="BD95" s="116">
        <f>288600+1000-26400</f>
        <v>263200</v>
      </c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>
        <f t="shared" si="11"/>
        <v>263200</v>
      </c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>
        <f>50+134861.46+62497.9+50</f>
        <v>197459.36</v>
      </c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 t="s">
        <v>48</v>
      </c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  <c r="DK95" s="116"/>
      <c r="DL95" s="116" t="s">
        <v>48</v>
      </c>
      <c r="DM95" s="116"/>
      <c r="DN95" s="116"/>
      <c r="DO95" s="116"/>
      <c r="DP95" s="116"/>
      <c r="DQ95" s="116"/>
      <c r="DR95" s="116"/>
      <c r="DS95" s="116"/>
      <c r="DT95" s="116"/>
      <c r="DU95" s="116"/>
      <c r="DV95" s="116"/>
      <c r="DW95" s="116"/>
      <c r="DX95" s="116"/>
      <c r="DY95" s="116">
        <f t="shared" si="12"/>
        <v>197459.36</v>
      </c>
      <c r="DZ95" s="116"/>
      <c r="EA95" s="116"/>
      <c r="EB95" s="116"/>
      <c r="EC95" s="116"/>
      <c r="ED95" s="116"/>
      <c r="EE95" s="116"/>
      <c r="EF95" s="116"/>
      <c r="EG95" s="116"/>
      <c r="EH95" s="116"/>
      <c r="EI95" s="116"/>
      <c r="EJ95" s="116"/>
      <c r="EK95" s="116"/>
      <c r="EL95" s="116">
        <v>0</v>
      </c>
      <c r="EM95" s="116"/>
      <c r="EN95" s="116"/>
      <c r="EO95" s="116"/>
      <c r="EP95" s="116"/>
      <c r="EQ95" s="116"/>
      <c r="ER95" s="116"/>
      <c r="ES95" s="116"/>
      <c r="ET95" s="116"/>
      <c r="EU95" s="116"/>
      <c r="EV95" s="116"/>
      <c r="EW95" s="116"/>
      <c r="EX95" s="116"/>
      <c r="EY95" s="128">
        <f t="shared" si="10"/>
        <v>65740.64000000001</v>
      </c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M95" s="396"/>
      <c r="FN95" s="396"/>
      <c r="FO95" s="396"/>
      <c r="FP95" s="396"/>
      <c r="FQ95" s="396"/>
    </row>
    <row r="96" spans="1:173" s="13" customFormat="1" ht="15.75" customHeight="1">
      <c r="A96" s="182" t="s">
        <v>238</v>
      </c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22" t="s">
        <v>226</v>
      </c>
      <c r="AL96" s="123"/>
      <c r="AM96" s="123"/>
      <c r="AN96" s="123"/>
      <c r="AO96" s="123"/>
      <c r="AP96" s="124"/>
      <c r="AQ96" s="120" t="s">
        <v>179</v>
      </c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81" t="s">
        <v>272</v>
      </c>
      <c r="BD96" s="116">
        <f>771300+10000</f>
        <v>781300</v>
      </c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>
        <f t="shared" si="11"/>
        <v>781300</v>
      </c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>
        <f>68232.1+448143.47+122292.83+75125.84</f>
        <v>713794.2399999999</v>
      </c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 t="s">
        <v>48</v>
      </c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  <c r="DK96" s="116"/>
      <c r="DL96" s="116" t="s">
        <v>48</v>
      </c>
      <c r="DM96" s="116"/>
      <c r="DN96" s="116"/>
      <c r="DO96" s="116"/>
      <c r="DP96" s="116"/>
      <c r="DQ96" s="116"/>
      <c r="DR96" s="116"/>
      <c r="DS96" s="116"/>
      <c r="DT96" s="116"/>
      <c r="DU96" s="116"/>
      <c r="DV96" s="116"/>
      <c r="DW96" s="116"/>
      <c r="DX96" s="116"/>
      <c r="DY96" s="116">
        <f t="shared" si="12"/>
        <v>713794.2399999999</v>
      </c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16"/>
      <c r="EK96" s="116"/>
      <c r="EL96" s="116">
        <v>0</v>
      </c>
      <c r="EM96" s="116"/>
      <c r="EN96" s="116"/>
      <c r="EO96" s="116"/>
      <c r="EP96" s="116"/>
      <c r="EQ96" s="116"/>
      <c r="ER96" s="116"/>
      <c r="ES96" s="116"/>
      <c r="ET96" s="116"/>
      <c r="EU96" s="116"/>
      <c r="EV96" s="116"/>
      <c r="EW96" s="116"/>
      <c r="EX96" s="116"/>
      <c r="EY96" s="128">
        <f t="shared" si="10"/>
        <v>67505.76000000013</v>
      </c>
      <c r="EZ96" s="128"/>
      <c r="FA96" s="128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  <c r="FM96" s="396"/>
      <c r="FN96" s="396"/>
      <c r="FO96" s="396"/>
      <c r="FP96" s="396"/>
      <c r="FQ96" s="396"/>
    </row>
    <row r="97" spans="1:173" s="13" customFormat="1" ht="15.75" customHeight="1">
      <c r="A97" s="182" t="s">
        <v>235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22" t="s">
        <v>227</v>
      </c>
      <c r="AL97" s="123"/>
      <c r="AM97" s="123"/>
      <c r="AN97" s="123"/>
      <c r="AO97" s="123"/>
      <c r="AP97" s="124"/>
      <c r="AQ97" s="120" t="s">
        <v>180</v>
      </c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81" t="s">
        <v>273</v>
      </c>
      <c r="BD97" s="116">
        <f>575700-1000-600-350+350-34588</f>
        <v>539512</v>
      </c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>
        <f t="shared" si="11"/>
        <v>539512</v>
      </c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>
        <f>13906.34+11482.28+3500+11971.5+6959.16+5586.52+3500+6826.02+3754.77+3500+17471.5+7441.81+4319.6+8088+11971.5+6684.18+39800.78+11971.5+25046.09+8943.41+15003.14+5121.28+13896+7935.35+500+51022.76+58121+6760.36+500+12890.64+11999+8258.39+4953.34+7556.52+30274</f>
        <v>447516.7400000001</v>
      </c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 t="s">
        <v>48</v>
      </c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  <c r="DK97" s="116"/>
      <c r="DL97" s="116" t="s">
        <v>48</v>
      </c>
      <c r="DM97" s="116"/>
      <c r="DN97" s="116"/>
      <c r="DO97" s="116"/>
      <c r="DP97" s="116"/>
      <c r="DQ97" s="116"/>
      <c r="DR97" s="116"/>
      <c r="DS97" s="116"/>
      <c r="DT97" s="116"/>
      <c r="DU97" s="116"/>
      <c r="DV97" s="116"/>
      <c r="DW97" s="116"/>
      <c r="DX97" s="116"/>
      <c r="DY97" s="116">
        <f t="shared" si="12"/>
        <v>447516.7400000001</v>
      </c>
      <c r="DZ97" s="116"/>
      <c r="EA97" s="116"/>
      <c r="EB97" s="116"/>
      <c r="EC97" s="116"/>
      <c r="ED97" s="116"/>
      <c r="EE97" s="116"/>
      <c r="EF97" s="116"/>
      <c r="EG97" s="116"/>
      <c r="EH97" s="116"/>
      <c r="EI97" s="116"/>
      <c r="EJ97" s="116"/>
      <c r="EK97" s="116"/>
      <c r="EL97" s="116">
        <v>0</v>
      </c>
      <c r="EM97" s="116"/>
      <c r="EN97" s="116"/>
      <c r="EO97" s="116"/>
      <c r="EP97" s="116"/>
      <c r="EQ97" s="116"/>
      <c r="ER97" s="116"/>
      <c r="ES97" s="116"/>
      <c r="ET97" s="116"/>
      <c r="EU97" s="116"/>
      <c r="EV97" s="116"/>
      <c r="EW97" s="116"/>
      <c r="EX97" s="116"/>
      <c r="EY97" s="128">
        <f t="shared" si="10"/>
        <v>91995.2599999999</v>
      </c>
      <c r="EZ97" s="128"/>
      <c r="FA97" s="128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  <c r="FM97" s="396"/>
      <c r="FN97" s="396"/>
      <c r="FO97" s="396"/>
      <c r="FP97" s="396"/>
      <c r="FQ97" s="396"/>
    </row>
    <row r="98" spans="1:174" s="19" customFormat="1" ht="15.75" customHeight="1">
      <c r="A98" s="182" t="s">
        <v>239</v>
      </c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22" t="s">
        <v>228</v>
      </c>
      <c r="AL98" s="123"/>
      <c r="AM98" s="123"/>
      <c r="AN98" s="123"/>
      <c r="AO98" s="123"/>
      <c r="AP98" s="124"/>
      <c r="AQ98" s="120" t="s">
        <v>181</v>
      </c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81" t="s">
        <v>274</v>
      </c>
      <c r="BD98" s="116">
        <f>1700-600+600+350-350</f>
        <v>1700</v>
      </c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>
        <f t="shared" si="11"/>
        <v>1700</v>
      </c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>
        <f>570+408+408</f>
        <v>1386</v>
      </c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 t="s">
        <v>48</v>
      </c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 t="s">
        <v>48</v>
      </c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>
        <f t="shared" si="12"/>
        <v>1386</v>
      </c>
      <c r="DZ98" s="116"/>
      <c r="EA98" s="116"/>
      <c r="EB98" s="116"/>
      <c r="EC98" s="116"/>
      <c r="ED98" s="116"/>
      <c r="EE98" s="116"/>
      <c r="EF98" s="116"/>
      <c r="EG98" s="116"/>
      <c r="EH98" s="116"/>
      <c r="EI98" s="116"/>
      <c r="EJ98" s="116"/>
      <c r="EK98" s="116"/>
      <c r="EL98" s="116">
        <v>0</v>
      </c>
      <c r="EM98" s="116"/>
      <c r="EN98" s="116"/>
      <c r="EO98" s="116"/>
      <c r="EP98" s="116"/>
      <c r="EQ98" s="116"/>
      <c r="ER98" s="116"/>
      <c r="ES98" s="116"/>
      <c r="ET98" s="116"/>
      <c r="EU98" s="116"/>
      <c r="EV98" s="116"/>
      <c r="EW98" s="116"/>
      <c r="EX98" s="116"/>
      <c r="EY98" s="128">
        <f t="shared" si="10"/>
        <v>314</v>
      </c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3"/>
      <c r="FM98" s="396"/>
      <c r="FN98" s="396"/>
      <c r="FO98" s="396"/>
      <c r="FP98" s="396"/>
      <c r="FQ98" s="396"/>
      <c r="FR98" s="13"/>
    </row>
    <row r="99" spans="1:174" s="19" customFormat="1" ht="15.75" customHeight="1">
      <c r="A99" s="182" t="s">
        <v>239</v>
      </c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22" t="s">
        <v>121</v>
      </c>
      <c r="AL99" s="123"/>
      <c r="AM99" s="123"/>
      <c r="AN99" s="123"/>
      <c r="AO99" s="123"/>
      <c r="AP99" s="124"/>
      <c r="AQ99" s="120" t="s">
        <v>299</v>
      </c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81" t="s">
        <v>274</v>
      </c>
      <c r="BD99" s="116">
        <v>600</v>
      </c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>
        <f>BD99</f>
        <v>600</v>
      </c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>
        <v>600</v>
      </c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 t="s">
        <v>48</v>
      </c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  <c r="DK99" s="116"/>
      <c r="DL99" s="116" t="s">
        <v>48</v>
      </c>
      <c r="DM99" s="116"/>
      <c r="DN99" s="116"/>
      <c r="DO99" s="116"/>
      <c r="DP99" s="116"/>
      <c r="DQ99" s="116"/>
      <c r="DR99" s="116"/>
      <c r="DS99" s="116"/>
      <c r="DT99" s="116"/>
      <c r="DU99" s="116"/>
      <c r="DV99" s="116"/>
      <c r="DW99" s="116"/>
      <c r="DX99" s="116"/>
      <c r="DY99" s="116">
        <f>CI99</f>
        <v>600</v>
      </c>
      <c r="DZ99" s="116"/>
      <c r="EA99" s="116"/>
      <c r="EB99" s="116"/>
      <c r="EC99" s="116"/>
      <c r="ED99" s="116"/>
      <c r="EE99" s="116"/>
      <c r="EF99" s="116"/>
      <c r="EG99" s="116"/>
      <c r="EH99" s="116"/>
      <c r="EI99" s="116"/>
      <c r="EJ99" s="116"/>
      <c r="EK99" s="116"/>
      <c r="EL99" s="116">
        <v>0</v>
      </c>
      <c r="EM99" s="116"/>
      <c r="EN99" s="116"/>
      <c r="EO99" s="116"/>
      <c r="EP99" s="116"/>
      <c r="EQ99" s="116"/>
      <c r="ER99" s="116"/>
      <c r="ES99" s="116"/>
      <c r="ET99" s="116"/>
      <c r="EU99" s="116"/>
      <c r="EV99" s="116"/>
      <c r="EW99" s="116"/>
      <c r="EX99" s="116"/>
      <c r="EY99" s="128">
        <f>BD99-DY99</f>
        <v>0</v>
      </c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3"/>
      <c r="FM99" s="396"/>
      <c r="FN99" s="396"/>
      <c r="FO99" s="396"/>
      <c r="FP99" s="396"/>
      <c r="FQ99" s="396"/>
      <c r="FR99" s="13"/>
    </row>
    <row r="100" spans="1:174" s="19" customFormat="1" ht="35.25" customHeight="1">
      <c r="A100" s="121" t="s">
        <v>240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239" t="s">
        <v>122</v>
      </c>
      <c r="AL100" s="240"/>
      <c r="AM100" s="240"/>
      <c r="AN100" s="240"/>
      <c r="AO100" s="240"/>
      <c r="AP100" s="241"/>
      <c r="AQ100" s="120" t="s">
        <v>294</v>
      </c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78" t="s">
        <v>275</v>
      </c>
      <c r="BD100" s="116">
        <f>450000-50000</f>
        <v>400000</v>
      </c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>
        <f>BD100</f>
        <v>400000</v>
      </c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>
        <v>400000</v>
      </c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 t="s">
        <v>48</v>
      </c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  <c r="DK100" s="116"/>
      <c r="DL100" s="116" t="s">
        <v>48</v>
      </c>
      <c r="DM100" s="116"/>
      <c r="DN100" s="116"/>
      <c r="DO100" s="116"/>
      <c r="DP100" s="116"/>
      <c r="DQ100" s="116"/>
      <c r="DR100" s="116"/>
      <c r="DS100" s="116"/>
      <c r="DT100" s="116"/>
      <c r="DU100" s="116"/>
      <c r="DV100" s="116"/>
      <c r="DW100" s="116"/>
      <c r="DX100" s="116"/>
      <c r="DY100" s="116">
        <f>CI100</f>
        <v>400000</v>
      </c>
      <c r="DZ100" s="116"/>
      <c r="EA100" s="116"/>
      <c r="EB100" s="116"/>
      <c r="EC100" s="116"/>
      <c r="ED100" s="116"/>
      <c r="EE100" s="116"/>
      <c r="EF100" s="116"/>
      <c r="EG100" s="116"/>
      <c r="EH100" s="116"/>
      <c r="EI100" s="116"/>
      <c r="EJ100" s="116"/>
      <c r="EK100" s="116"/>
      <c r="EL100" s="116">
        <v>0</v>
      </c>
      <c r="EM100" s="116"/>
      <c r="EN100" s="116"/>
      <c r="EO100" s="116"/>
      <c r="EP100" s="116"/>
      <c r="EQ100" s="116"/>
      <c r="ER100" s="116"/>
      <c r="ES100" s="116"/>
      <c r="ET100" s="116"/>
      <c r="EU100" s="116"/>
      <c r="EV100" s="116"/>
      <c r="EW100" s="116"/>
      <c r="EX100" s="116"/>
      <c r="EY100" s="128">
        <f>BD100-DY100</f>
        <v>0</v>
      </c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3"/>
      <c r="FM100" s="396"/>
      <c r="FN100" s="396"/>
      <c r="FO100" s="396"/>
      <c r="FP100" s="396"/>
      <c r="FQ100" s="396"/>
      <c r="FR100" s="13"/>
    </row>
    <row r="101" spans="1:174" s="19" customFormat="1" ht="35.25" customHeight="1">
      <c r="A101" s="121" t="s">
        <v>230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239" t="s">
        <v>123</v>
      </c>
      <c r="AL101" s="240"/>
      <c r="AM101" s="240"/>
      <c r="AN101" s="240"/>
      <c r="AO101" s="240"/>
      <c r="AP101" s="241"/>
      <c r="AQ101" s="120" t="s">
        <v>182</v>
      </c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78" t="s">
        <v>275</v>
      </c>
      <c r="BD101" s="116">
        <v>1058000</v>
      </c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>
        <f>BD101</f>
        <v>1058000</v>
      </c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>
        <f>84956+87086.59+83330+111615.72+94463.68+77537.58+125975.38+59224.02+84885.87+84583+83420</f>
        <v>977077.84</v>
      </c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 t="s">
        <v>48</v>
      </c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 t="s">
        <v>48</v>
      </c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>
        <f t="shared" si="12"/>
        <v>977077.84</v>
      </c>
      <c r="DZ101" s="116"/>
      <c r="EA101" s="116"/>
      <c r="EB101" s="116"/>
      <c r="EC101" s="116"/>
      <c r="ED101" s="116"/>
      <c r="EE101" s="116"/>
      <c r="EF101" s="116"/>
      <c r="EG101" s="116"/>
      <c r="EH101" s="116"/>
      <c r="EI101" s="116"/>
      <c r="EJ101" s="116"/>
      <c r="EK101" s="116"/>
      <c r="EL101" s="116">
        <v>0</v>
      </c>
      <c r="EM101" s="116"/>
      <c r="EN101" s="116"/>
      <c r="EO101" s="116"/>
      <c r="EP101" s="116"/>
      <c r="EQ101" s="116"/>
      <c r="ER101" s="116"/>
      <c r="ES101" s="116"/>
      <c r="ET101" s="116"/>
      <c r="EU101" s="116"/>
      <c r="EV101" s="116"/>
      <c r="EW101" s="116"/>
      <c r="EX101" s="116"/>
      <c r="EY101" s="128">
        <f t="shared" si="10"/>
        <v>80922.16000000003</v>
      </c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3"/>
      <c r="FM101" s="396"/>
      <c r="FN101" s="396"/>
      <c r="FO101" s="396"/>
      <c r="FP101" s="396"/>
      <c r="FQ101" s="396"/>
      <c r="FR101" s="13"/>
    </row>
    <row r="102" spans="1:173" s="13" customFormat="1" ht="24" customHeight="1">
      <c r="A102" s="121" t="s">
        <v>242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239" t="s">
        <v>154</v>
      </c>
      <c r="AL102" s="240"/>
      <c r="AM102" s="240"/>
      <c r="AN102" s="240"/>
      <c r="AO102" s="240"/>
      <c r="AP102" s="241"/>
      <c r="AQ102" s="120" t="s">
        <v>183</v>
      </c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78" t="s">
        <v>276</v>
      </c>
      <c r="BD102" s="116">
        <v>2495900</v>
      </c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>
        <f t="shared" si="11"/>
        <v>2495900</v>
      </c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>
        <f>201933.6+192382.45+225523.05+211010+190519.74+186810+214592.95+189313.43+202215.85+224288.78+175900</f>
        <v>2214489.85</v>
      </c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 t="s">
        <v>48</v>
      </c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 t="s">
        <v>48</v>
      </c>
      <c r="DM102" s="116"/>
      <c r="DN102" s="116"/>
      <c r="DO102" s="116"/>
      <c r="DP102" s="116"/>
      <c r="DQ102" s="116"/>
      <c r="DR102" s="116"/>
      <c r="DS102" s="116"/>
      <c r="DT102" s="116"/>
      <c r="DU102" s="116"/>
      <c r="DV102" s="116"/>
      <c r="DW102" s="116"/>
      <c r="DX102" s="116"/>
      <c r="DY102" s="116">
        <f t="shared" si="12"/>
        <v>2214489.85</v>
      </c>
      <c r="DZ102" s="116"/>
      <c r="EA102" s="116"/>
      <c r="EB102" s="116"/>
      <c r="EC102" s="116"/>
      <c r="ED102" s="116"/>
      <c r="EE102" s="116"/>
      <c r="EF102" s="116"/>
      <c r="EG102" s="116"/>
      <c r="EH102" s="116"/>
      <c r="EI102" s="116"/>
      <c r="EJ102" s="116"/>
      <c r="EK102" s="116"/>
      <c r="EL102" s="116">
        <v>0</v>
      </c>
      <c r="EM102" s="116"/>
      <c r="EN102" s="116"/>
      <c r="EO102" s="116"/>
      <c r="EP102" s="116"/>
      <c r="EQ102" s="116"/>
      <c r="ER102" s="116"/>
      <c r="ES102" s="116"/>
      <c r="ET102" s="116"/>
      <c r="EU102" s="116"/>
      <c r="EV102" s="116"/>
      <c r="EW102" s="116"/>
      <c r="EX102" s="116"/>
      <c r="EY102" s="128">
        <f t="shared" si="10"/>
        <v>281410.1499999999</v>
      </c>
      <c r="EZ102" s="128"/>
      <c r="FA102" s="128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  <c r="FM102" s="18"/>
      <c r="FN102" s="18"/>
      <c r="FO102" s="18"/>
      <c r="FP102" s="18"/>
      <c r="FQ102" s="18"/>
    </row>
    <row r="103" spans="1:173" s="13" customFormat="1" ht="15.75" customHeight="1">
      <c r="A103" s="182" t="s">
        <v>236</v>
      </c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239" t="s">
        <v>150</v>
      </c>
      <c r="AL103" s="240"/>
      <c r="AM103" s="240"/>
      <c r="AN103" s="240"/>
      <c r="AO103" s="240"/>
      <c r="AP103" s="241"/>
      <c r="AQ103" s="120" t="s">
        <v>184</v>
      </c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82" t="s">
        <v>277</v>
      </c>
      <c r="BD103" s="49">
        <f>39200-620</f>
        <v>38580</v>
      </c>
      <c r="BE103" s="49"/>
      <c r="BF103" s="49"/>
      <c r="BG103" s="49"/>
      <c r="BH103" s="49"/>
      <c r="BI103" s="49"/>
      <c r="BJ103" s="49"/>
      <c r="BK103" s="49"/>
      <c r="BL103" s="117">
        <v>571000</v>
      </c>
      <c r="BM103" s="118"/>
      <c r="BN103" s="118"/>
      <c r="BO103" s="118"/>
      <c r="BP103" s="118"/>
      <c r="BQ103" s="118"/>
      <c r="BR103" s="118"/>
      <c r="BS103" s="118"/>
      <c r="BT103" s="118"/>
      <c r="BU103" s="119"/>
      <c r="BV103" s="117">
        <f>BL103</f>
        <v>571000</v>
      </c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9"/>
      <c r="CI103" s="116">
        <f>61605.39+20609.3+28235.71+33421.5+41222.36+40186.43+39184.24+35147.93+81251.78+53572.5</f>
        <v>434437.14</v>
      </c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7" t="s">
        <v>48</v>
      </c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9"/>
      <c r="DL103" s="117" t="s">
        <v>48</v>
      </c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9"/>
      <c r="DY103" s="117">
        <f t="shared" si="12"/>
        <v>434437.14</v>
      </c>
      <c r="DZ103" s="118"/>
      <c r="EA103" s="118"/>
      <c r="EB103" s="118"/>
      <c r="EC103" s="118"/>
      <c r="ED103" s="118"/>
      <c r="EE103" s="118"/>
      <c r="EF103" s="118"/>
      <c r="EG103" s="118"/>
      <c r="EH103" s="118"/>
      <c r="EI103" s="118"/>
      <c r="EJ103" s="118"/>
      <c r="EK103" s="119"/>
      <c r="EL103" s="117">
        <v>0</v>
      </c>
      <c r="EM103" s="118"/>
      <c r="EN103" s="118"/>
      <c r="EO103" s="118"/>
      <c r="EP103" s="118"/>
      <c r="EQ103" s="118"/>
      <c r="ER103" s="118"/>
      <c r="ES103" s="118"/>
      <c r="ET103" s="118"/>
      <c r="EU103" s="118"/>
      <c r="EV103" s="118"/>
      <c r="EW103" s="118"/>
      <c r="EX103" s="119"/>
      <c r="EY103" s="397">
        <f>BV103-CI103</f>
        <v>136562.86</v>
      </c>
      <c r="EZ103" s="398"/>
      <c r="FA103" s="398"/>
      <c r="FB103" s="398"/>
      <c r="FC103" s="398"/>
      <c r="FD103" s="398"/>
      <c r="FE103" s="398"/>
      <c r="FF103" s="398"/>
      <c r="FG103" s="398"/>
      <c r="FH103" s="398"/>
      <c r="FI103" s="398"/>
      <c r="FJ103" s="398"/>
      <c r="FK103" s="399"/>
      <c r="FM103" s="18"/>
      <c r="FN103" s="18"/>
      <c r="FO103" s="18"/>
      <c r="FP103" s="18"/>
      <c r="FQ103" s="18"/>
    </row>
    <row r="104" spans="1:173" s="13" customFormat="1" ht="15.75" customHeight="1">
      <c r="A104" s="182" t="s">
        <v>237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239" t="s">
        <v>151</v>
      </c>
      <c r="AL104" s="240"/>
      <c r="AM104" s="240"/>
      <c r="AN104" s="240"/>
      <c r="AO104" s="240"/>
      <c r="AP104" s="241"/>
      <c r="AQ104" s="120" t="s">
        <v>185</v>
      </c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82" t="s">
        <v>278</v>
      </c>
      <c r="BD104" s="116">
        <f>72100</f>
        <v>72100</v>
      </c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>
        <f>BD104</f>
        <v>72100</v>
      </c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>
        <f>12251.74+18055.2+18055.2</f>
        <v>48362.14</v>
      </c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 t="s">
        <v>48</v>
      </c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 t="s">
        <v>48</v>
      </c>
      <c r="DM104" s="116"/>
      <c r="DN104" s="116"/>
      <c r="DO104" s="116"/>
      <c r="DP104" s="116"/>
      <c r="DQ104" s="116"/>
      <c r="DR104" s="116"/>
      <c r="DS104" s="116"/>
      <c r="DT104" s="116"/>
      <c r="DU104" s="116"/>
      <c r="DV104" s="116"/>
      <c r="DW104" s="116"/>
      <c r="DX104" s="116"/>
      <c r="DY104" s="116">
        <f t="shared" si="12"/>
        <v>48362.14</v>
      </c>
      <c r="DZ104" s="116"/>
      <c r="EA104" s="116"/>
      <c r="EB104" s="116"/>
      <c r="EC104" s="116"/>
      <c r="ED104" s="116"/>
      <c r="EE104" s="116"/>
      <c r="EF104" s="116"/>
      <c r="EG104" s="116"/>
      <c r="EH104" s="116"/>
      <c r="EI104" s="116"/>
      <c r="EJ104" s="116"/>
      <c r="EK104" s="116"/>
      <c r="EL104" s="116">
        <v>0</v>
      </c>
      <c r="EM104" s="116"/>
      <c r="EN104" s="116"/>
      <c r="EO104" s="116"/>
      <c r="EP104" s="116"/>
      <c r="EQ104" s="116"/>
      <c r="ER104" s="116"/>
      <c r="ES104" s="116"/>
      <c r="ET104" s="116"/>
      <c r="EU104" s="116"/>
      <c r="EV104" s="116"/>
      <c r="EW104" s="116"/>
      <c r="EX104" s="116"/>
      <c r="EY104" s="128">
        <f>BD104-DY104</f>
        <v>23737.86</v>
      </c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  <c r="FM104" s="396"/>
      <c r="FN104" s="396"/>
      <c r="FO104" s="396"/>
      <c r="FP104" s="396"/>
      <c r="FQ104" s="396"/>
    </row>
    <row r="105" spans="1:173" s="13" customFormat="1" ht="15.75" customHeight="1">
      <c r="A105" s="182" t="s">
        <v>238</v>
      </c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239" t="s">
        <v>152</v>
      </c>
      <c r="AL105" s="240"/>
      <c r="AM105" s="240"/>
      <c r="AN105" s="240"/>
      <c r="AO105" s="240"/>
      <c r="AP105" s="241"/>
      <c r="AQ105" s="120" t="s">
        <v>186</v>
      </c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82" t="s">
        <v>279</v>
      </c>
      <c r="BD105" s="116">
        <v>172000</v>
      </c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>
        <f>BD105</f>
        <v>172000</v>
      </c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>
        <f>9705.22+14352.78+3456.63+10223.74+12086.74+11155.25+11934.2+11155.25+27592.22+16178.9</f>
        <v>127840.93</v>
      </c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 t="s">
        <v>48</v>
      </c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  <c r="DK105" s="116"/>
      <c r="DL105" s="116" t="s">
        <v>48</v>
      </c>
      <c r="DM105" s="116"/>
      <c r="DN105" s="116"/>
      <c r="DO105" s="116"/>
      <c r="DP105" s="116"/>
      <c r="DQ105" s="116"/>
      <c r="DR105" s="116"/>
      <c r="DS105" s="116"/>
      <c r="DT105" s="116"/>
      <c r="DU105" s="116"/>
      <c r="DV105" s="116"/>
      <c r="DW105" s="116"/>
      <c r="DX105" s="116"/>
      <c r="DY105" s="116">
        <f>CI105</f>
        <v>127840.93</v>
      </c>
      <c r="DZ105" s="116"/>
      <c r="EA105" s="116"/>
      <c r="EB105" s="116"/>
      <c r="EC105" s="116"/>
      <c r="ED105" s="116"/>
      <c r="EE105" s="116"/>
      <c r="EF105" s="116"/>
      <c r="EG105" s="116"/>
      <c r="EH105" s="116"/>
      <c r="EI105" s="116"/>
      <c r="EJ105" s="116"/>
      <c r="EK105" s="116"/>
      <c r="EL105" s="116">
        <v>0</v>
      </c>
      <c r="EM105" s="116"/>
      <c r="EN105" s="116"/>
      <c r="EO105" s="116"/>
      <c r="EP105" s="116"/>
      <c r="EQ105" s="116"/>
      <c r="ER105" s="116"/>
      <c r="ES105" s="116"/>
      <c r="ET105" s="116"/>
      <c r="EU105" s="116"/>
      <c r="EV105" s="116"/>
      <c r="EW105" s="116"/>
      <c r="EX105" s="116"/>
      <c r="EY105" s="128">
        <f>BD105-DY105</f>
        <v>44159.07000000001</v>
      </c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M105" s="396"/>
      <c r="FN105" s="396"/>
      <c r="FO105" s="396"/>
      <c r="FP105" s="396"/>
      <c r="FQ105" s="396"/>
    </row>
    <row r="106" spans="1:173" s="13" customFormat="1" ht="15.75" customHeight="1">
      <c r="A106" s="182" t="s">
        <v>235</v>
      </c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239" t="s">
        <v>153</v>
      </c>
      <c r="AL106" s="240"/>
      <c r="AM106" s="240"/>
      <c r="AN106" s="240"/>
      <c r="AO106" s="240"/>
      <c r="AP106" s="241"/>
      <c r="AQ106" s="120" t="s">
        <v>187</v>
      </c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82" t="s">
        <v>280</v>
      </c>
      <c r="BD106" s="116">
        <f>32900</f>
        <v>32900</v>
      </c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>
        <f>BD106</f>
        <v>32900</v>
      </c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>
        <v>0</v>
      </c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 t="s">
        <v>48</v>
      </c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  <c r="DK106" s="116"/>
      <c r="DL106" s="116" t="s">
        <v>48</v>
      </c>
      <c r="DM106" s="116"/>
      <c r="DN106" s="116"/>
      <c r="DO106" s="116"/>
      <c r="DP106" s="116"/>
      <c r="DQ106" s="116"/>
      <c r="DR106" s="116"/>
      <c r="DS106" s="116"/>
      <c r="DT106" s="116"/>
      <c r="DU106" s="116"/>
      <c r="DV106" s="116"/>
      <c r="DW106" s="116"/>
      <c r="DX106" s="116"/>
      <c r="DY106" s="116">
        <f t="shared" si="12"/>
        <v>0</v>
      </c>
      <c r="DZ106" s="116"/>
      <c r="EA106" s="116"/>
      <c r="EB106" s="116"/>
      <c r="EC106" s="116"/>
      <c r="ED106" s="116"/>
      <c r="EE106" s="116"/>
      <c r="EF106" s="116"/>
      <c r="EG106" s="116"/>
      <c r="EH106" s="116"/>
      <c r="EI106" s="116"/>
      <c r="EJ106" s="116"/>
      <c r="EK106" s="116"/>
      <c r="EL106" s="116">
        <v>0</v>
      </c>
      <c r="EM106" s="116"/>
      <c r="EN106" s="116"/>
      <c r="EO106" s="116"/>
      <c r="EP106" s="116"/>
      <c r="EQ106" s="116"/>
      <c r="ER106" s="116"/>
      <c r="ES106" s="116"/>
      <c r="ET106" s="116"/>
      <c r="EU106" s="116"/>
      <c r="EV106" s="116"/>
      <c r="EW106" s="116"/>
      <c r="EX106" s="116"/>
      <c r="EY106" s="128">
        <f>BD106-DY106</f>
        <v>32900</v>
      </c>
      <c r="EZ106" s="128"/>
      <c r="FA106" s="12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  <c r="FM106" s="396"/>
      <c r="FN106" s="396"/>
      <c r="FO106" s="396"/>
      <c r="FP106" s="396"/>
      <c r="FQ106" s="396"/>
    </row>
    <row r="107" spans="1:173" s="13" customFormat="1" ht="23.25" customHeight="1" hidden="1">
      <c r="A107" s="121" t="s">
        <v>231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239" t="s">
        <v>152</v>
      </c>
      <c r="AL107" s="240"/>
      <c r="AM107" s="240"/>
      <c r="AN107" s="240"/>
      <c r="AO107" s="240"/>
      <c r="AP107" s="241"/>
      <c r="AQ107" s="120" t="s">
        <v>208</v>
      </c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78" t="s">
        <v>281</v>
      </c>
      <c r="BD107" s="116">
        <f>450000-450000</f>
        <v>0</v>
      </c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>
        <f>BD107</f>
        <v>0</v>
      </c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>
        <v>0</v>
      </c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 t="s">
        <v>48</v>
      </c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  <c r="DK107" s="116"/>
      <c r="DL107" s="116" t="s">
        <v>48</v>
      </c>
      <c r="DM107" s="116"/>
      <c r="DN107" s="116"/>
      <c r="DO107" s="116"/>
      <c r="DP107" s="116"/>
      <c r="DQ107" s="116"/>
      <c r="DR107" s="116"/>
      <c r="DS107" s="116"/>
      <c r="DT107" s="116"/>
      <c r="DU107" s="116"/>
      <c r="DV107" s="116"/>
      <c r="DW107" s="116"/>
      <c r="DX107" s="116"/>
      <c r="DY107" s="116">
        <f t="shared" si="12"/>
        <v>0</v>
      </c>
      <c r="DZ107" s="116"/>
      <c r="EA107" s="116"/>
      <c r="EB107" s="116"/>
      <c r="EC107" s="116"/>
      <c r="ED107" s="116"/>
      <c r="EE107" s="116"/>
      <c r="EF107" s="116"/>
      <c r="EG107" s="116"/>
      <c r="EH107" s="116"/>
      <c r="EI107" s="116"/>
      <c r="EJ107" s="116"/>
      <c r="EK107" s="116"/>
      <c r="EL107" s="116">
        <v>0</v>
      </c>
      <c r="EM107" s="116"/>
      <c r="EN107" s="116"/>
      <c r="EO107" s="116"/>
      <c r="EP107" s="116"/>
      <c r="EQ107" s="116"/>
      <c r="ER107" s="116"/>
      <c r="ES107" s="116"/>
      <c r="ET107" s="116"/>
      <c r="EU107" s="116"/>
      <c r="EV107" s="116"/>
      <c r="EW107" s="116"/>
      <c r="EX107" s="116"/>
      <c r="EY107" s="128">
        <f>BD107-DY107</f>
        <v>0</v>
      </c>
      <c r="EZ107" s="128"/>
      <c r="FA107" s="128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  <c r="FM107" s="396"/>
      <c r="FN107" s="396"/>
      <c r="FO107" s="396"/>
      <c r="FP107" s="396"/>
      <c r="FQ107" s="396"/>
    </row>
    <row r="108" spans="1:193" s="13" customFormat="1" ht="17.25" customHeight="1">
      <c r="A108" s="242" t="s">
        <v>235</v>
      </c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  <c r="AJ108" s="242"/>
      <c r="AK108" s="122" t="s">
        <v>296</v>
      </c>
      <c r="AL108" s="123"/>
      <c r="AM108" s="123"/>
      <c r="AN108" s="123"/>
      <c r="AO108" s="123"/>
      <c r="AP108" s="124"/>
      <c r="AQ108" s="120" t="s">
        <v>188</v>
      </c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77" t="s">
        <v>282</v>
      </c>
      <c r="BD108" s="116">
        <v>3400</v>
      </c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>
        <f aca="true" t="shared" si="13" ref="BV108:BV115">BD108</f>
        <v>3400</v>
      </c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>
        <v>0</v>
      </c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 t="s">
        <v>48</v>
      </c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  <c r="DK108" s="116"/>
      <c r="DL108" s="116" t="s">
        <v>48</v>
      </c>
      <c r="DM108" s="116"/>
      <c r="DN108" s="116"/>
      <c r="DO108" s="116"/>
      <c r="DP108" s="116"/>
      <c r="DQ108" s="116"/>
      <c r="DR108" s="116"/>
      <c r="DS108" s="116"/>
      <c r="DT108" s="116"/>
      <c r="DU108" s="116"/>
      <c r="DV108" s="116"/>
      <c r="DW108" s="116"/>
      <c r="DX108" s="116"/>
      <c r="DY108" s="116">
        <f>CI108</f>
        <v>0</v>
      </c>
      <c r="DZ108" s="116"/>
      <c r="EA108" s="116"/>
      <c r="EB108" s="116"/>
      <c r="EC108" s="116"/>
      <c r="ED108" s="116"/>
      <c r="EE108" s="116"/>
      <c r="EF108" s="116"/>
      <c r="EG108" s="116"/>
      <c r="EH108" s="116"/>
      <c r="EI108" s="116"/>
      <c r="EJ108" s="116"/>
      <c r="EK108" s="116"/>
      <c r="EL108" s="116">
        <v>0</v>
      </c>
      <c r="EM108" s="116"/>
      <c r="EN108" s="116"/>
      <c r="EO108" s="116"/>
      <c r="EP108" s="116"/>
      <c r="EQ108" s="116"/>
      <c r="ER108" s="116"/>
      <c r="ES108" s="116"/>
      <c r="ET108" s="116"/>
      <c r="EU108" s="116"/>
      <c r="EV108" s="116"/>
      <c r="EW108" s="116"/>
      <c r="EX108" s="116"/>
      <c r="EY108" s="116">
        <f aca="true" t="shared" si="14" ref="EY108:EY115">BD108-DY108</f>
        <v>3400</v>
      </c>
      <c r="EZ108" s="116"/>
      <c r="FA108" s="116"/>
      <c r="FB108" s="116"/>
      <c r="FC108" s="116"/>
      <c r="FD108" s="116"/>
      <c r="FE108" s="116"/>
      <c r="FF108" s="116"/>
      <c r="FG108" s="116"/>
      <c r="FH108" s="116"/>
      <c r="FI108" s="116"/>
      <c r="FJ108" s="116"/>
      <c r="FK108" s="116"/>
      <c r="FM108" s="18"/>
      <c r="FN108" s="18"/>
      <c r="FO108" s="18"/>
      <c r="FP108" s="18"/>
      <c r="FQ108" s="18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</row>
    <row r="109" spans="1:193" s="13" customFormat="1" ht="15.75" customHeight="1">
      <c r="A109" s="182" t="s">
        <v>240</v>
      </c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22" t="s">
        <v>297</v>
      </c>
      <c r="AL109" s="123"/>
      <c r="AM109" s="123"/>
      <c r="AN109" s="123"/>
      <c r="AO109" s="123"/>
      <c r="AP109" s="124"/>
      <c r="AQ109" s="120" t="s">
        <v>189</v>
      </c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77" t="s">
        <v>282</v>
      </c>
      <c r="BD109" s="116">
        <f>244000-124300</f>
        <v>119700</v>
      </c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>
        <f t="shared" si="13"/>
        <v>119700</v>
      </c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>
        <f>30010.45+46537.95</f>
        <v>76548.4</v>
      </c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7" t="s">
        <v>48</v>
      </c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9"/>
      <c r="DL109" s="116" t="s">
        <v>48</v>
      </c>
      <c r="DM109" s="264"/>
      <c r="DN109" s="264"/>
      <c r="DO109" s="264"/>
      <c r="DP109" s="264"/>
      <c r="DQ109" s="264"/>
      <c r="DR109" s="264"/>
      <c r="DS109" s="264"/>
      <c r="DT109" s="264"/>
      <c r="DU109" s="264"/>
      <c r="DV109" s="264"/>
      <c r="DW109" s="264"/>
      <c r="DX109" s="265"/>
      <c r="DY109" s="117">
        <f aca="true" t="shared" si="15" ref="DY109:DY116">CI109</f>
        <v>76548.4</v>
      </c>
      <c r="DZ109" s="118"/>
      <c r="EA109" s="118"/>
      <c r="EB109" s="118"/>
      <c r="EC109" s="118"/>
      <c r="ED109" s="118"/>
      <c r="EE109" s="118"/>
      <c r="EF109" s="118"/>
      <c r="EG109" s="118"/>
      <c r="EH109" s="118"/>
      <c r="EI109" s="118"/>
      <c r="EJ109" s="118"/>
      <c r="EK109" s="119"/>
      <c r="EL109" s="116">
        <v>0</v>
      </c>
      <c r="EM109" s="116"/>
      <c r="EN109" s="116"/>
      <c r="EO109" s="116"/>
      <c r="EP109" s="116"/>
      <c r="EQ109" s="116"/>
      <c r="ER109" s="116"/>
      <c r="ES109" s="116"/>
      <c r="ET109" s="116"/>
      <c r="EU109" s="116"/>
      <c r="EV109" s="116"/>
      <c r="EW109" s="116"/>
      <c r="EX109" s="116"/>
      <c r="EY109" s="116">
        <f t="shared" si="14"/>
        <v>43151.600000000006</v>
      </c>
      <c r="EZ109" s="116"/>
      <c r="FA109" s="116"/>
      <c r="FB109" s="116"/>
      <c r="FC109" s="116"/>
      <c r="FD109" s="116"/>
      <c r="FE109" s="116"/>
      <c r="FF109" s="116"/>
      <c r="FG109" s="116"/>
      <c r="FH109" s="116"/>
      <c r="FI109" s="116"/>
      <c r="FJ109" s="116"/>
      <c r="FK109" s="116"/>
      <c r="FM109" s="18"/>
      <c r="FN109" s="18"/>
      <c r="FO109" s="18"/>
      <c r="FP109" s="18"/>
      <c r="FQ109" s="18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</row>
    <row r="110" spans="1:193" s="19" customFormat="1" ht="15.75" customHeight="1">
      <c r="A110" s="242" t="s">
        <v>235</v>
      </c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122" t="s">
        <v>304</v>
      </c>
      <c r="AL110" s="123"/>
      <c r="AM110" s="123"/>
      <c r="AN110" s="123"/>
      <c r="AO110" s="123"/>
      <c r="AP110" s="124"/>
      <c r="AQ110" s="165" t="s">
        <v>190</v>
      </c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83" t="s">
        <v>283</v>
      </c>
      <c r="BD110" s="157">
        <v>53900</v>
      </c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16">
        <f t="shared" si="13"/>
        <v>53900</v>
      </c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57">
        <f>26900+27000</f>
        <v>53900</v>
      </c>
      <c r="CJ110" s="157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157"/>
      <c r="CU110" s="157"/>
      <c r="CV110" s="157"/>
      <c r="CW110" s="157"/>
      <c r="CX110" s="157"/>
      <c r="CY110" s="157" t="s">
        <v>48</v>
      </c>
      <c r="CZ110" s="157"/>
      <c r="DA110" s="157"/>
      <c r="DB110" s="157"/>
      <c r="DC110" s="157"/>
      <c r="DD110" s="157"/>
      <c r="DE110" s="157"/>
      <c r="DF110" s="157"/>
      <c r="DG110" s="157"/>
      <c r="DH110" s="157"/>
      <c r="DI110" s="157"/>
      <c r="DJ110" s="157"/>
      <c r="DK110" s="157"/>
      <c r="DL110" s="157" t="s">
        <v>48</v>
      </c>
      <c r="DM110" s="157"/>
      <c r="DN110" s="157"/>
      <c r="DO110" s="157"/>
      <c r="DP110" s="157"/>
      <c r="DQ110" s="157"/>
      <c r="DR110" s="157"/>
      <c r="DS110" s="157"/>
      <c r="DT110" s="157"/>
      <c r="DU110" s="157"/>
      <c r="DV110" s="157"/>
      <c r="DW110" s="157"/>
      <c r="DX110" s="157"/>
      <c r="DY110" s="157">
        <f t="shared" si="15"/>
        <v>53900</v>
      </c>
      <c r="DZ110" s="157"/>
      <c r="EA110" s="157"/>
      <c r="EB110" s="157"/>
      <c r="EC110" s="157"/>
      <c r="ED110" s="157"/>
      <c r="EE110" s="157"/>
      <c r="EF110" s="157"/>
      <c r="EG110" s="157"/>
      <c r="EH110" s="157"/>
      <c r="EI110" s="157"/>
      <c r="EJ110" s="157"/>
      <c r="EK110" s="157"/>
      <c r="EL110" s="157">
        <v>0</v>
      </c>
      <c r="EM110" s="157"/>
      <c r="EN110" s="157"/>
      <c r="EO110" s="157"/>
      <c r="EP110" s="157"/>
      <c r="EQ110" s="157"/>
      <c r="ER110" s="157"/>
      <c r="ES110" s="157"/>
      <c r="ET110" s="157"/>
      <c r="EU110" s="157"/>
      <c r="EV110" s="157"/>
      <c r="EW110" s="157"/>
      <c r="EX110" s="157"/>
      <c r="EY110" s="157">
        <f t="shared" si="14"/>
        <v>0</v>
      </c>
      <c r="EZ110" s="157"/>
      <c r="FA110" s="157"/>
      <c r="FB110" s="157"/>
      <c r="FC110" s="157"/>
      <c r="FD110" s="157"/>
      <c r="FE110" s="157"/>
      <c r="FF110" s="157"/>
      <c r="FG110" s="157"/>
      <c r="FH110" s="157"/>
      <c r="FI110" s="157"/>
      <c r="FJ110" s="157"/>
      <c r="FK110" s="157"/>
      <c r="FL110" s="13"/>
      <c r="FM110" s="18"/>
      <c r="FN110" s="18"/>
      <c r="FO110" s="18"/>
      <c r="FP110" s="18"/>
      <c r="FQ110" s="18"/>
      <c r="FR110" s="13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</row>
    <row r="111" spans="1:193" s="19" customFormat="1" ht="15.75" customHeight="1">
      <c r="A111" s="182" t="s">
        <v>240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22" t="s">
        <v>305</v>
      </c>
      <c r="AL111" s="123"/>
      <c r="AM111" s="123"/>
      <c r="AN111" s="123"/>
      <c r="AO111" s="123"/>
      <c r="AP111" s="124"/>
      <c r="AQ111" s="165" t="s">
        <v>191</v>
      </c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83" t="s">
        <v>283</v>
      </c>
      <c r="BD111" s="157">
        <f>2691500+2935700</f>
        <v>5627200</v>
      </c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16">
        <f t="shared" si="13"/>
        <v>5627200</v>
      </c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57">
        <f>707748.52+35145+1296818.51+8665.6+643122.37</f>
        <v>2691500</v>
      </c>
      <c r="CJ111" s="157"/>
      <c r="CK111" s="157"/>
      <c r="CL111" s="157"/>
      <c r="CM111" s="157"/>
      <c r="CN111" s="157"/>
      <c r="CO111" s="157"/>
      <c r="CP111" s="157"/>
      <c r="CQ111" s="157"/>
      <c r="CR111" s="157"/>
      <c r="CS111" s="157"/>
      <c r="CT111" s="157"/>
      <c r="CU111" s="157"/>
      <c r="CV111" s="157"/>
      <c r="CW111" s="157"/>
      <c r="CX111" s="157"/>
      <c r="CY111" s="157" t="s">
        <v>48</v>
      </c>
      <c r="CZ111" s="157"/>
      <c r="DA111" s="157"/>
      <c r="DB111" s="157"/>
      <c r="DC111" s="157"/>
      <c r="DD111" s="157"/>
      <c r="DE111" s="157"/>
      <c r="DF111" s="157"/>
      <c r="DG111" s="157"/>
      <c r="DH111" s="157"/>
      <c r="DI111" s="157"/>
      <c r="DJ111" s="157"/>
      <c r="DK111" s="157"/>
      <c r="DL111" s="157" t="s">
        <v>48</v>
      </c>
      <c r="DM111" s="157"/>
      <c r="DN111" s="157"/>
      <c r="DO111" s="157"/>
      <c r="DP111" s="157"/>
      <c r="DQ111" s="157"/>
      <c r="DR111" s="157"/>
      <c r="DS111" s="157"/>
      <c r="DT111" s="157"/>
      <c r="DU111" s="157"/>
      <c r="DV111" s="157"/>
      <c r="DW111" s="157"/>
      <c r="DX111" s="157"/>
      <c r="DY111" s="157">
        <f t="shared" si="15"/>
        <v>2691500</v>
      </c>
      <c r="DZ111" s="157"/>
      <c r="EA111" s="157"/>
      <c r="EB111" s="157"/>
      <c r="EC111" s="157"/>
      <c r="ED111" s="157"/>
      <c r="EE111" s="157"/>
      <c r="EF111" s="157"/>
      <c r="EG111" s="157"/>
      <c r="EH111" s="157"/>
      <c r="EI111" s="157"/>
      <c r="EJ111" s="157"/>
      <c r="EK111" s="157"/>
      <c r="EL111" s="157">
        <v>0</v>
      </c>
      <c r="EM111" s="157"/>
      <c r="EN111" s="157"/>
      <c r="EO111" s="157"/>
      <c r="EP111" s="157"/>
      <c r="EQ111" s="157"/>
      <c r="ER111" s="157"/>
      <c r="ES111" s="157"/>
      <c r="ET111" s="157"/>
      <c r="EU111" s="157"/>
      <c r="EV111" s="157"/>
      <c r="EW111" s="157"/>
      <c r="EX111" s="157"/>
      <c r="EY111" s="157">
        <f t="shared" si="14"/>
        <v>2935700</v>
      </c>
      <c r="EZ111" s="157"/>
      <c r="FA111" s="157"/>
      <c r="FB111" s="157"/>
      <c r="FC111" s="157"/>
      <c r="FD111" s="157"/>
      <c r="FE111" s="157"/>
      <c r="FF111" s="157"/>
      <c r="FG111" s="157"/>
      <c r="FH111" s="157"/>
      <c r="FI111" s="157"/>
      <c r="FJ111" s="157"/>
      <c r="FK111" s="157"/>
      <c r="FL111" s="13"/>
      <c r="FM111" s="18"/>
      <c r="FN111" s="18"/>
      <c r="FO111" s="18"/>
      <c r="FP111" s="18"/>
      <c r="FQ111" s="18"/>
      <c r="FR111" s="13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</row>
    <row r="112" spans="1:193" s="13" customFormat="1" ht="15.75" customHeight="1">
      <c r="A112" s="182" t="s">
        <v>240</v>
      </c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22" t="s">
        <v>306</v>
      </c>
      <c r="AL112" s="123"/>
      <c r="AM112" s="123"/>
      <c r="AN112" s="123"/>
      <c r="AO112" s="123"/>
      <c r="AP112" s="124"/>
      <c r="AQ112" s="165" t="s">
        <v>192</v>
      </c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84" t="s">
        <v>284</v>
      </c>
      <c r="BD112" s="116">
        <v>60000</v>
      </c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>
        <f>BD112</f>
        <v>60000</v>
      </c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>
        <v>30000</v>
      </c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7" t="s">
        <v>48</v>
      </c>
      <c r="CZ112" s="118"/>
      <c r="DA112" s="118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9"/>
      <c r="DL112" s="116" t="s">
        <v>48</v>
      </c>
      <c r="DM112" s="264"/>
      <c r="DN112" s="264"/>
      <c r="DO112" s="264"/>
      <c r="DP112" s="264"/>
      <c r="DQ112" s="264"/>
      <c r="DR112" s="264"/>
      <c r="DS112" s="264"/>
      <c r="DT112" s="264"/>
      <c r="DU112" s="264"/>
      <c r="DV112" s="264"/>
      <c r="DW112" s="264"/>
      <c r="DX112" s="265"/>
      <c r="DY112" s="117">
        <f>CI112</f>
        <v>30000</v>
      </c>
      <c r="DZ112" s="118"/>
      <c r="EA112" s="118"/>
      <c r="EB112" s="118"/>
      <c r="EC112" s="118"/>
      <c r="ED112" s="118"/>
      <c r="EE112" s="118"/>
      <c r="EF112" s="118"/>
      <c r="EG112" s="118"/>
      <c r="EH112" s="118"/>
      <c r="EI112" s="118"/>
      <c r="EJ112" s="118"/>
      <c r="EK112" s="119"/>
      <c r="EL112" s="116">
        <v>0</v>
      </c>
      <c r="EM112" s="116"/>
      <c r="EN112" s="116"/>
      <c r="EO112" s="116"/>
      <c r="EP112" s="116"/>
      <c r="EQ112" s="116"/>
      <c r="ER112" s="116"/>
      <c r="ES112" s="116"/>
      <c r="ET112" s="116"/>
      <c r="EU112" s="116"/>
      <c r="EV112" s="116"/>
      <c r="EW112" s="116"/>
      <c r="EX112" s="116"/>
      <c r="EY112" s="116">
        <f>BD112-DY112</f>
        <v>30000</v>
      </c>
      <c r="EZ112" s="116"/>
      <c r="FA112" s="116"/>
      <c r="FB112" s="116"/>
      <c r="FC112" s="116"/>
      <c r="FD112" s="116"/>
      <c r="FE112" s="116"/>
      <c r="FF112" s="116"/>
      <c r="FG112" s="116"/>
      <c r="FH112" s="116"/>
      <c r="FI112" s="116"/>
      <c r="FJ112" s="116"/>
      <c r="FK112" s="116"/>
      <c r="FM112" s="18"/>
      <c r="FN112" s="18"/>
      <c r="FO112" s="18"/>
      <c r="FP112" s="18"/>
      <c r="FQ112" s="18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</row>
    <row r="113" spans="1:193" s="13" customFormat="1" ht="15.75" customHeight="1">
      <c r="A113" s="242" t="s">
        <v>241</v>
      </c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122" t="s">
        <v>315</v>
      </c>
      <c r="AL113" s="123"/>
      <c r="AM113" s="123"/>
      <c r="AN113" s="123"/>
      <c r="AO113" s="123"/>
      <c r="AP113" s="124"/>
      <c r="AQ113" s="165" t="s">
        <v>193</v>
      </c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85" t="s">
        <v>285</v>
      </c>
      <c r="BD113" s="116">
        <f>1143600-247000+71800-816852.2</f>
        <v>151547.80000000005</v>
      </c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>
        <f t="shared" si="13"/>
        <v>151547.80000000005</v>
      </c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>
        <f>124537.13+124537.13+124537.13+124537.13+79675.92+79674.93+79676.91+79675.92+79675.92-816852.2</f>
        <v>79675.92000000027</v>
      </c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7" t="s">
        <v>48</v>
      </c>
      <c r="CZ113" s="118"/>
      <c r="DA113" s="118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9"/>
      <c r="DL113" s="116" t="s">
        <v>48</v>
      </c>
      <c r="DM113" s="264"/>
      <c r="DN113" s="264"/>
      <c r="DO113" s="264"/>
      <c r="DP113" s="264"/>
      <c r="DQ113" s="264"/>
      <c r="DR113" s="264"/>
      <c r="DS113" s="264"/>
      <c r="DT113" s="264"/>
      <c r="DU113" s="264"/>
      <c r="DV113" s="264"/>
      <c r="DW113" s="264"/>
      <c r="DX113" s="265"/>
      <c r="DY113" s="117">
        <f t="shared" si="15"/>
        <v>79675.92000000027</v>
      </c>
      <c r="DZ113" s="118"/>
      <c r="EA113" s="118"/>
      <c r="EB113" s="118"/>
      <c r="EC113" s="118"/>
      <c r="ED113" s="118"/>
      <c r="EE113" s="118"/>
      <c r="EF113" s="118"/>
      <c r="EG113" s="118"/>
      <c r="EH113" s="118"/>
      <c r="EI113" s="118"/>
      <c r="EJ113" s="118"/>
      <c r="EK113" s="119"/>
      <c r="EL113" s="116">
        <v>0</v>
      </c>
      <c r="EM113" s="116"/>
      <c r="EN113" s="116"/>
      <c r="EO113" s="116"/>
      <c r="EP113" s="116"/>
      <c r="EQ113" s="116"/>
      <c r="ER113" s="116"/>
      <c r="ES113" s="116"/>
      <c r="ET113" s="116"/>
      <c r="EU113" s="116"/>
      <c r="EV113" s="116"/>
      <c r="EW113" s="116"/>
      <c r="EX113" s="116"/>
      <c r="EY113" s="116">
        <f t="shared" si="14"/>
        <v>71871.87999999977</v>
      </c>
      <c r="EZ113" s="116"/>
      <c r="FA113" s="116"/>
      <c r="FB113" s="116"/>
      <c r="FC113" s="116"/>
      <c r="FD113" s="116"/>
      <c r="FE113" s="116"/>
      <c r="FF113" s="116"/>
      <c r="FG113" s="116"/>
      <c r="FH113" s="116"/>
      <c r="FI113" s="116"/>
      <c r="FJ113" s="116"/>
      <c r="FK113" s="116"/>
      <c r="FM113" s="18"/>
      <c r="FN113" s="18"/>
      <c r="FO113" s="18"/>
      <c r="FP113" s="18"/>
      <c r="FQ113" s="18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</row>
    <row r="114" spans="1:193" s="88" customFormat="1" ht="15.75" customHeight="1">
      <c r="A114" s="114" t="s">
        <v>241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0" t="s">
        <v>316</v>
      </c>
      <c r="AL114" s="111"/>
      <c r="AM114" s="111"/>
      <c r="AN114" s="111"/>
      <c r="AO114" s="111"/>
      <c r="AP114" s="112"/>
      <c r="AQ114" s="115" t="s">
        <v>312</v>
      </c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99" t="s">
        <v>285</v>
      </c>
      <c r="BD114" s="103">
        <f>247000+650000+166852.2</f>
        <v>1063852.2</v>
      </c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>
        <f>BD114</f>
        <v>1063852.2</v>
      </c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>
        <f>79771.88+891541.85</f>
        <v>971313.73</v>
      </c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4" t="s">
        <v>48</v>
      </c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6"/>
      <c r="DL114" s="103" t="s">
        <v>48</v>
      </c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8"/>
      <c r="DY114" s="104">
        <f>CI114</f>
        <v>971313.73</v>
      </c>
      <c r="DZ114" s="105"/>
      <c r="EA114" s="105"/>
      <c r="EB114" s="105"/>
      <c r="EC114" s="105"/>
      <c r="ED114" s="105"/>
      <c r="EE114" s="105"/>
      <c r="EF114" s="105"/>
      <c r="EG114" s="105"/>
      <c r="EH114" s="105"/>
      <c r="EI114" s="105"/>
      <c r="EJ114" s="105"/>
      <c r="EK114" s="106"/>
      <c r="EL114" s="103">
        <v>0</v>
      </c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>
        <f>BD114-DY114</f>
        <v>92538.46999999997</v>
      </c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M114" s="94"/>
      <c r="FN114" s="94"/>
      <c r="FO114" s="94"/>
      <c r="FP114" s="94"/>
      <c r="FQ114" s="94"/>
      <c r="FU114" s="100"/>
      <c r="FV114" s="100"/>
      <c r="FW114" s="100"/>
      <c r="FX114" s="100"/>
      <c r="FY114" s="100"/>
      <c r="FZ114" s="100"/>
      <c r="GA114" s="100"/>
      <c r="GB114" s="100"/>
      <c r="GC114" s="100"/>
      <c r="GD114" s="100"/>
      <c r="GE114" s="100"/>
      <c r="GF114" s="100"/>
      <c r="GG114" s="100"/>
      <c r="GH114" s="100"/>
      <c r="GI114" s="100"/>
      <c r="GJ114" s="100"/>
      <c r="GK114" s="100"/>
    </row>
    <row r="115" spans="1:193" s="13" customFormat="1" ht="15.75" customHeight="1">
      <c r="A115" s="182" t="s">
        <v>240</v>
      </c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22" t="s">
        <v>317</v>
      </c>
      <c r="AL115" s="123"/>
      <c r="AM115" s="123"/>
      <c r="AN115" s="123"/>
      <c r="AO115" s="123"/>
      <c r="AP115" s="124"/>
      <c r="AQ115" s="165" t="s">
        <v>194</v>
      </c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85" t="s">
        <v>285</v>
      </c>
      <c r="BD115" s="116">
        <f>10984300-28000-321400-63800-2690900-650000+650000</f>
        <v>7880200</v>
      </c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>
        <f t="shared" si="13"/>
        <v>7880200</v>
      </c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>
        <f>690627+716144+671249+737893+662268+662268+662268+589516+580422+653345+509093</f>
        <v>7135093</v>
      </c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7" t="s">
        <v>48</v>
      </c>
      <c r="CZ115" s="118"/>
      <c r="DA115" s="118"/>
      <c r="DB115" s="118"/>
      <c r="DC115" s="118"/>
      <c r="DD115" s="118"/>
      <c r="DE115" s="118"/>
      <c r="DF115" s="118"/>
      <c r="DG115" s="118"/>
      <c r="DH115" s="118"/>
      <c r="DI115" s="118"/>
      <c r="DJ115" s="118"/>
      <c r="DK115" s="119"/>
      <c r="DL115" s="116" t="s">
        <v>48</v>
      </c>
      <c r="DM115" s="264"/>
      <c r="DN115" s="264"/>
      <c r="DO115" s="264"/>
      <c r="DP115" s="264"/>
      <c r="DQ115" s="264"/>
      <c r="DR115" s="264"/>
      <c r="DS115" s="264"/>
      <c r="DT115" s="264"/>
      <c r="DU115" s="264"/>
      <c r="DV115" s="264"/>
      <c r="DW115" s="264"/>
      <c r="DX115" s="265"/>
      <c r="DY115" s="117">
        <f t="shared" si="15"/>
        <v>7135093</v>
      </c>
      <c r="DZ115" s="118"/>
      <c r="EA115" s="118"/>
      <c r="EB115" s="118"/>
      <c r="EC115" s="118"/>
      <c r="ED115" s="118"/>
      <c r="EE115" s="118"/>
      <c r="EF115" s="118"/>
      <c r="EG115" s="118"/>
      <c r="EH115" s="118"/>
      <c r="EI115" s="118"/>
      <c r="EJ115" s="118"/>
      <c r="EK115" s="119"/>
      <c r="EL115" s="116">
        <v>7500</v>
      </c>
      <c r="EM115" s="116"/>
      <c r="EN115" s="116"/>
      <c r="EO115" s="116"/>
      <c r="EP115" s="116"/>
      <c r="EQ115" s="116"/>
      <c r="ER115" s="116"/>
      <c r="ES115" s="116"/>
      <c r="ET115" s="116"/>
      <c r="EU115" s="116"/>
      <c r="EV115" s="116"/>
      <c r="EW115" s="116"/>
      <c r="EX115" s="116"/>
      <c r="EY115" s="116">
        <f t="shared" si="14"/>
        <v>745107</v>
      </c>
      <c r="EZ115" s="116"/>
      <c r="FA115" s="116"/>
      <c r="FB115" s="116"/>
      <c r="FC115" s="116"/>
      <c r="FD115" s="116"/>
      <c r="FE115" s="116"/>
      <c r="FF115" s="116"/>
      <c r="FG115" s="116"/>
      <c r="FH115" s="116"/>
      <c r="FI115" s="116"/>
      <c r="FJ115" s="116"/>
      <c r="FK115" s="116"/>
      <c r="FM115" s="18"/>
      <c r="FN115" s="18"/>
      <c r="FO115" s="18"/>
      <c r="FP115" s="18"/>
      <c r="FQ115" s="18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</row>
    <row r="116" spans="1:174" ht="25.5" customHeight="1" thickBot="1">
      <c r="A116" s="184" t="s">
        <v>83</v>
      </c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237" t="s">
        <v>112</v>
      </c>
      <c r="AL116" s="237"/>
      <c r="AM116" s="237"/>
      <c r="AN116" s="237"/>
      <c r="AO116" s="237"/>
      <c r="AP116" s="237"/>
      <c r="AQ116" s="185" t="s">
        <v>33</v>
      </c>
      <c r="AR116" s="185"/>
      <c r="AS116" s="185"/>
      <c r="AT116" s="185"/>
      <c r="AU116" s="185"/>
      <c r="AV116" s="185"/>
      <c r="AW116" s="185"/>
      <c r="AX116" s="185"/>
      <c r="AY116" s="185"/>
      <c r="AZ116" s="185"/>
      <c r="BA116" s="185"/>
      <c r="BB116" s="185"/>
      <c r="BC116" s="64"/>
      <c r="BD116" s="169" t="s">
        <v>33</v>
      </c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83" t="s">
        <v>33</v>
      </c>
      <c r="BW116" s="183"/>
      <c r="BX116" s="183"/>
      <c r="BY116" s="183"/>
      <c r="BZ116" s="183"/>
      <c r="CA116" s="183"/>
      <c r="CB116" s="183"/>
      <c r="CC116" s="183"/>
      <c r="CD116" s="183"/>
      <c r="CE116" s="183"/>
      <c r="CF116" s="183"/>
      <c r="CG116" s="183"/>
      <c r="CH116" s="183"/>
      <c r="CI116" s="183">
        <f>CG19-CI48</f>
        <v>-98403388.64000008</v>
      </c>
      <c r="CJ116" s="183"/>
      <c r="CK116" s="183"/>
      <c r="CL116" s="183"/>
      <c r="CM116" s="183"/>
      <c r="CN116" s="183"/>
      <c r="CO116" s="183"/>
      <c r="CP116" s="183"/>
      <c r="CQ116" s="183"/>
      <c r="CR116" s="183"/>
      <c r="CS116" s="183"/>
      <c r="CT116" s="183"/>
      <c r="CU116" s="183"/>
      <c r="CV116" s="183"/>
      <c r="CW116" s="183"/>
      <c r="CX116" s="183"/>
      <c r="CY116" s="183" t="s">
        <v>48</v>
      </c>
      <c r="CZ116" s="183"/>
      <c r="DA116" s="183"/>
      <c r="DB116" s="183"/>
      <c r="DC116" s="183"/>
      <c r="DD116" s="183"/>
      <c r="DE116" s="183"/>
      <c r="DF116" s="183"/>
      <c r="DG116" s="183"/>
      <c r="DH116" s="183"/>
      <c r="DI116" s="183"/>
      <c r="DJ116" s="183"/>
      <c r="DK116" s="183"/>
      <c r="DL116" s="183" t="s">
        <v>48</v>
      </c>
      <c r="DM116" s="183"/>
      <c r="DN116" s="183"/>
      <c r="DO116" s="183"/>
      <c r="DP116" s="183"/>
      <c r="DQ116" s="183"/>
      <c r="DR116" s="183"/>
      <c r="DS116" s="183"/>
      <c r="DT116" s="183"/>
      <c r="DU116" s="183"/>
      <c r="DV116" s="183"/>
      <c r="DW116" s="183"/>
      <c r="DX116" s="183"/>
      <c r="DY116" s="183">
        <f t="shared" si="15"/>
        <v>-98403388.64000008</v>
      </c>
      <c r="DZ116" s="183"/>
      <c r="EA116" s="183"/>
      <c r="EB116" s="183"/>
      <c r="EC116" s="183"/>
      <c r="ED116" s="183"/>
      <c r="EE116" s="183"/>
      <c r="EF116" s="183"/>
      <c r="EG116" s="183"/>
      <c r="EH116" s="183"/>
      <c r="EI116" s="183"/>
      <c r="EJ116" s="183"/>
      <c r="EK116" s="183"/>
      <c r="EL116" s="183" t="s">
        <v>33</v>
      </c>
      <c r="EM116" s="183"/>
      <c r="EN116" s="183"/>
      <c r="EO116" s="183"/>
      <c r="EP116" s="183"/>
      <c r="EQ116" s="183"/>
      <c r="ER116" s="183"/>
      <c r="ES116" s="183"/>
      <c r="ET116" s="183"/>
      <c r="EU116" s="183"/>
      <c r="EV116" s="183"/>
      <c r="EW116" s="183"/>
      <c r="EX116" s="183"/>
      <c r="EY116" s="183" t="s">
        <v>33</v>
      </c>
      <c r="EZ116" s="183"/>
      <c r="FA116" s="183"/>
      <c r="FB116" s="183"/>
      <c r="FC116" s="183"/>
      <c r="FD116" s="183"/>
      <c r="FE116" s="183"/>
      <c r="FF116" s="183"/>
      <c r="FG116" s="183"/>
      <c r="FH116" s="183"/>
      <c r="FI116" s="183"/>
      <c r="FJ116" s="183"/>
      <c r="FK116" s="183"/>
      <c r="FL116" s="13"/>
      <c r="FM116" s="13"/>
      <c r="FN116" s="13"/>
      <c r="FO116" s="13"/>
      <c r="FP116" s="13"/>
      <c r="FQ116" s="13"/>
      <c r="FR116" s="13"/>
    </row>
    <row r="117" spans="1:174" ht="25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7"/>
      <c r="AL117" s="37"/>
      <c r="AM117" s="37"/>
      <c r="AN117" s="37"/>
      <c r="AO117" s="37"/>
      <c r="AP117" s="37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87"/>
      <c r="BC117" s="62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13"/>
      <c r="FM117" s="13"/>
      <c r="FN117" s="13"/>
      <c r="FO117" s="13"/>
      <c r="FP117" s="13"/>
      <c r="FQ117" s="13"/>
      <c r="FR117" s="13"/>
    </row>
    <row r="118" spans="1:174" ht="18" customHeight="1">
      <c r="A118" s="164" t="s">
        <v>31</v>
      </c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4"/>
      <c r="DF118" s="164"/>
      <c r="DG118" s="164"/>
      <c r="DH118" s="164"/>
      <c r="DI118" s="164"/>
      <c r="DJ118" s="164"/>
      <c r="DK118" s="164"/>
      <c r="DL118" s="164"/>
      <c r="DM118" s="164"/>
      <c r="DN118" s="164"/>
      <c r="DO118" s="164"/>
      <c r="DP118" s="164"/>
      <c r="DQ118" s="164"/>
      <c r="DR118" s="164"/>
      <c r="DS118" s="164"/>
      <c r="DT118" s="164"/>
      <c r="DU118" s="164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  <c r="EP118" s="164"/>
      <c r="EQ118" s="164"/>
      <c r="ER118" s="164"/>
      <c r="ES118" s="164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E118" s="164"/>
      <c r="FF118" s="164"/>
      <c r="FG118" s="164"/>
      <c r="FH118" s="164"/>
      <c r="FI118" s="164"/>
      <c r="FJ118" s="164"/>
      <c r="FK118" s="164"/>
      <c r="FL118" s="13"/>
      <c r="FM118" s="13"/>
      <c r="FN118" s="13"/>
      <c r="FO118" s="13"/>
      <c r="FP118" s="13"/>
      <c r="FQ118" s="13"/>
      <c r="FR118" s="13"/>
    </row>
    <row r="119" spans="1:174" ht="11.25" customHeight="1">
      <c r="A119" s="172" t="s">
        <v>7</v>
      </c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4"/>
      <c r="AP119" s="172" t="s">
        <v>15</v>
      </c>
      <c r="AQ119" s="173"/>
      <c r="AR119" s="173"/>
      <c r="AS119" s="173"/>
      <c r="AT119" s="173"/>
      <c r="AU119" s="174"/>
      <c r="AV119" s="172" t="s">
        <v>53</v>
      </c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4"/>
      <c r="BM119" s="172" t="s">
        <v>56</v>
      </c>
      <c r="BN119" s="173"/>
      <c r="BO119" s="173"/>
      <c r="BP119" s="173"/>
      <c r="BQ119" s="173"/>
      <c r="BR119" s="173"/>
      <c r="BS119" s="173"/>
      <c r="BT119" s="173"/>
      <c r="BU119" s="173"/>
      <c r="BV119" s="173"/>
      <c r="BW119" s="173"/>
      <c r="BX119" s="173"/>
      <c r="BY119" s="173"/>
      <c r="BZ119" s="173"/>
      <c r="CA119" s="173"/>
      <c r="CB119" s="173"/>
      <c r="CC119" s="173"/>
      <c r="CD119" s="173"/>
      <c r="CE119" s="173"/>
      <c r="CF119" s="174"/>
      <c r="CG119" s="271" t="s">
        <v>16</v>
      </c>
      <c r="CH119" s="272"/>
      <c r="CI119" s="272"/>
      <c r="CJ119" s="272"/>
      <c r="CK119" s="272"/>
      <c r="CL119" s="272"/>
      <c r="CM119" s="272"/>
      <c r="CN119" s="272"/>
      <c r="CO119" s="272"/>
      <c r="CP119" s="272"/>
      <c r="CQ119" s="272"/>
      <c r="CR119" s="272"/>
      <c r="CS119" s="272"/>
      <c r="CT119" s="272"/>
      <c r="CU119" s="272"/>
      <c r="CV119" s="272"/>
      <c r="CW119" s="272"/>
      <c r="CX119" s="272"/>
      <c r="CY119" s="272"/>
      <c r="CZ119" s="272"/>
      <c r="DA119" s="272"/>
      <c r="DB119" s="272"/>
      <c r="DC119" s="272"/>
      <c r="DD119" s="272"/>
      <c r="DE119" s="272"/>
      <c r="DF119" s="272"/>
      <c r="DG119" s="272"/>
      <c r="DH119" s="272"/>
      <c r="DI119" s="272"/>
      <c r="DJ119" s="272"/>
      <c r="DK119" s="272"/>
      <c r="DL119" s="272"/>
      <c r="DM119" s="272"/>
      <c r="DN119" s="272"/>
      <c r="DO119" s="272"/>
      <c r="DP119" s="272"/>
      <c r="DQ119" s="272"/>
      <c r="DR119" s="272"/>
      <c r="DS119" s="272"/>
      <c r="DT119" s="272"/>
      <c r="DU119" s="272"/>
      <c r="DV119" s="272"/>
      <c r="DW119" s="272"/>
      <c r="DX119" s="272"/>
      <c r="DY119" s="272"/>
      <c r="DZ119" s="272"/>
      <c r="EA119" s="272"/>
      <c r="EB119" s="272"/>
      <c r="EC119" s="272"/>
      <c r="ED119" s="272"/>
      <c r="EE119" s="272"/>
      <c r="EF119" s="272"/>
      <c r="EG119" s="272"/>
      <c r="EH119" s="272"/>
      <c r="EI119" s="272"/>
      <c r="EJ119" s="272"/>
      <c r="EK119" s="272"/>
      <c r="EL119" s="272"/>
      <c r="EM119" s="272"/>
      <c r="EN119" s="272"/>
      <c r="EO119" s="272"/>
      <c r="EP119" s="272"/>
      <c r="EQ119" s="272"/>
      <c r="ER119" s="272"/>
      <c r="ES119" s="272"/>
      <c r="ET119" s="273"/>
      <c r="EU119" s="277" t="s">
        <v>20</v>
      </c>
      <c r="EV119" s="277"/>
      <c r="EW119" s="277"/>
      <c r="EX119" s="277"/>
      <c r="EY119" s="277"/>
      <c r="EZ119" s="277"/>
      <c r="FA119" s="277"/>
      <c r="FB119" s="277"/>
      <c r="FC119" s="277"/>
      <c r="FD119" s="277"/>
      <c r="FE119" s="277"/>
      <c r="FF119" s="277"/>
      <c r="FG119" s="277"/>
      <c r="FH119" s="277"/>
      <c r="FI119" s="277"/>
      <c r="FJ119" s="277"/>
      <c r="FK119" s="277"/>
      <c r="FL119" s="13"/>
      <c r="FM119" s="13"/>
      <c r="FN119" s="13"/>
      <c r="FO119" s="13"/>
      <c r="FP119" s="13"/>
      <c r="FQ119" s="13"/>
      <c r="FR119" s="13"/>
    </row>
    <row r="120" spans="1:174" ht="69.75" customHeight="1">
      <c r="A120" s="175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7"/>
      <c r="AP120" s="175"/>
      <c r="AQ120" s="176"/>
      <c r="AR120" s="176"/>
      <c r="AS120" s="176"/>
      <c r="AT120" s="176"/>
      <c r="AU120" s="177"/>
      <c r="AV120" s="175"/>
      <c r="AW120" s="17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176"/>
      <c r="BL120" s="177"/>
      <c r="BM120" s="175"/>
      <c r="BN120" s="176"/>
      <c r="BO120" s="176"/>
      <c r="BP120" s="176"/>
      <c r="BQ120" s="176"/>
      <c r="BR120" s="176"/>
      <c r="BS120" s="176"/>
      <c r="BT120" s="176"/>
      <c r="BU120" s="176"/>
      <c r="BV120" s="176"/>
      <c r="BW120" s="176"/>
      <c r="BX120" s="176"/>
      <c r="BY120" s="176"/>
      <c r="BZ120" s="176"/>
      <c r="CA120" s="176"/>
      <c r="CB120" s="176"/>
      <c r="CC120" s="176"/>
      <c r="CD120" s="176"/>
      <c r="CE120" s="176"/>
      <c r="CF120" s="177"/>
      <c r="CG120" s="272" t="s">
        <v>57</v>
      </c>
      <c r="CH120" s="272"/>
      <c r="CI120" s="272"/>
      <c r="CJ120" s="272"/>
      <c r="CK120" s="272"/>
      <c r="CL120" s="272"/>
      <c r="CM120" s="272"/>
      <c r="CN120" s="272"/>
      <c r="CO120" s="272"/>
      <c r="CP120" s="272"/>
      <c r="CQ120" s="272"/>
      <c r="CR120" s="272"/>
      <c r="CS120" s="272"/>
      <c r="CT120" s="272"/>
      <c r="CU120" s="272"/>
      <c r="CV120" s="272"/>
      <c r="CW120" s="273"/>
      <c r="CX120" s="271" t="s">
        <v>17</v>
      </c>
      <c r="CY120" s="272"/>
      <c r="CZ120" s="272"/>
      <c r="DA120" s="272"/>
      <c r="DB120" s="272"/>
      <c r="DC120" s="272"/>
      <c r="DD120" s="272"/>
      <c r="DE120" s="272"/>
      <c r="DF120" s="272"/>
      <c r="DG120" s="272"/>
      <c r="DH120" s="272"/>
      <c r="DI120" s="272"/>
      <c r="DJ120" s="272"/>
      <c r="DK120" s="272"/>
      <c r="DL120" s="272"/>
      <c r="DM120" s="272"/>
      <c r="DN120" s="273"/>
      <c r="DO120" s="271" t="s">
        <v>18</v>
      </c>
      <c r="DP120" s="272"/>
      <c r="DQ120" s="272"/>
      <c r="DR120" s="272"/>
      <c r="DS120" s="272"/>
      <c r="DT120" s="272"/>
      <c r="DU120" s="272"/>
      <c r="DV120" s="272"/>
      <c r="DW120" s="272"/>
      <c r="DX120" s="272"/>
      <c r="DY120" s="272"/>
      <c r="DZ120" s="272"/>
      <c r="EA120" s="272"/>
      <c r="EB120" s="272"/>
      <c r="EC120" s="272"/>
      <c r="ED120" s="272"/>
      <c r="EE120" s="273"/>
      <c r="EF120" s="271" t="s">
        <v>19</v>
      </c>
      <c r="EG120" s="272"/>
      <c r="EH120" s="272"/>
      <c r="EI120" s="272"/>
      <c r="EJ120" s="272"/>
      <c r="EK120" s="272"/>
      <c r="EL120" s="272"/>
      <c r="EM120" s="272"/>
      <c r="EN120" s="272"/>
      <c r="EO120" s="272"/>
      <c r="EP120" s="272"/>
      <c r="EQ120" s="272"/>
      <c r="ER120" s="272"/>
      <c r="ES120" s="272"/>
      <c r="ET120" s="273"/>
      <c r="EU120" s="277"/>
      <c r="EV120" s="277"/>
      <c r="EW120" s="277"/>
      <c r="EX120" s="277"/>
      <c r="EY120" s="277"/>
      <c r="EZ120" s="277"/>
      <c r="FA120" s="277"/>
      <c r="FB120" s="277"/>
      <c r="FC120" s="277"/>
      <c r="FD120" s="277"/>
      <c r="FE120" s="277"/>
      <c r="FF120" s="277"/>
      <c r="FG120" s="277"/>
      <c r="FH120" s="277"/>
      <c r="FI120" s="277"/>
      <c r="FJ120" s="277"/>
      <c r="FK120" s="277"/>
      <c r="FL120" s="13"/>
      <c r="FM120" s="13"/>
      <c r="FN120" s="13"/>
      <c r="FO120" s="13"/>
      <c r="FP120" s="13"/>
      <c r="FQ120" s="13"/>
      <c r="FR120" s="13"/>
    </row>
    <row r="121" spans="1:174" ht="12" thickBot="1">
      <c r="A121" s="142">
        <v>1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8"/>
      <c r="AP121" s="142">
        <v>2</v>
      </c>
      <c r="AQ121" s="143"/>
      <c r="AR121" s="143"/>
      <c r="AS121" s="143"/>
      <c r="AT121" s="143"/>
      <c r="AU121" s="148"/>
      <c r="AV121" s="142">
        <v>3</v>
      </c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8"/>
      <c r="BM121" s="142">
        <v>4</v>
      </c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8"/>
      <c r="CG121" s="142">
        <v>5</v>
      </c>
      <c r="CH121" s="143"/>
      <c r="CI121" s="143"/>
      <c r="CJ121" s="143"/>
      <c r="CK121" s="143"/>
      <c r="CL121" s="143"/>
      <c r="CM121" s="143"/>
      <c r="CN121" s="143"/>
      <c r="CO121" s="143"/>
      <c r="CP121" s="143"/>
      <c r="CQ121" s="143"/>
      <c r="CR121" s="143"/>
      <c r="CS121" s="143"/>
      <c r="CT121" s="143"/>
      <c r="CU121" s="143"/>
      <c r="CV121" s="143"/>
      <c r="CW121" s="148"/>
      <c r="CX121" s="142">
        <v>6</v>
      </c>
      <c r="CY121" s="143"/>
      <c r="CZ121" s="143"/>
      <c r="DA121" s="143"/>
      <c r="DB121" s="143"/>
      <c r="DC121" s="143"/>
      <c r="DD121" s="143"/>
      <c r="DE121" s="143"/>
      <c r="DF121" s="143"/>
      <c r="DG121" s="143"/>
      <c r="DH121" s="143"/>
      <c r="DI121" s="143"/>
      <c r="DJ121" s="143"/>
      <c r="DK121" s="143"/>
      <c r="DL121" s="143"/>
      <c r="DM121" s="143"/>
      <c r="DN121" s="148"/>
      <c r="DO121" s="142">
        <v>7</v>
      </c>
      <c r="DP121" s="143"/>
      <c r="DQ121" s="143"/>
      <c r="DR121" s="143"/>
      <c r="DS121" s="143"/>
      <c r="DT121" s="143"/>
      <c r="DU121" s="143"/>
      <c r="DV121" s="143"/>
      <c r="DW121" s="143"/>
      <c r="DX121" s="143"/>
      <c r="DY121" s="143"/>
      <c r="DZ121" s="143"/>
      <c r="EA121" s="143"/>
      <c r="EB121" s="143"/>
      <c r="EC121" s="143"/>
      <c r="ED121" s="143"/>
      <c r="EE121" s="148"/>
      <c r="EF121" s="142">
        <v>8</v>
      </c>
      <c r="EG121" s="143"/>
      <c r="EH121" s="143"/>
      <c r="EI121" s="143"/>
      <c r="EJ121" s="143"/>
      <c r="EK121" s="143"/>
      <c r="EL121" s="143"/>
      <c r="EM121" s="143"/>
      <c r="EN121" s="143"/>
      <c r="EO121" s="143"/>
      <c r="EP121" s="143"/>
      <c r="EQ121" s="143"/>
      <c r="ER121" s="143"/>
      <c r="ES121" s="143"/>
      <c r="ET121" s="148"/>
      <c r="EU121" s="269">
        <v>9</v>
      </c>
      <c r="EV121" s="269"/>
      <c r="EW121" s="269"/>
      <c r="EX121" s="269"/>
      <c r="EY121" s="269"/>
      <c r="EZ121" s="269"/>
      <c r="FA121" s="269"/>
      <c r="FB121" s="269"/>
      <c r="FC121" s="269"/>
      <c r="FD121" s="269"/>
      <c r="FE121" s="269"/>
      <c r="FF121" s="269"/>
      <c r="FG121" s="269"/>
      <c r="FH121" s="269"/>
      <c r="FI121" s="269"/>
      <c r="FJ121" s="269"/>
      <c r="FK121" s="269"/>
      <c r="FL121" s="13"/>
      <c r="FM121" s="13"/>
      <c r="FN121" s="13"/>
      <c r="FO121" s="13"/>
      <c r="FP121" s="13"/>
      <c r="FQ121" s="13"/>
      <c r="FR121" s="13"/>
    </row>
    <row r="122" spans="1:174" ht="23.25" customHeight="1">
      <c r="A122" s="226" t="s">
        <v>21</v>
      </c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50" t="s">
        <v>24</v>
      </c>
      <c r="AQ122" s="192" t="s">
        <v>24</v>
      </c>
      <c r="AR122" s="193"/>
      <c r="AS122" s="193"/>
      <c r="AT122" s="193"/>
      <c r="AU122" s="194"/>
      <c r="AV122" s="191" t="s">
        <v>33</v>
      </c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2"/>
      <c r="BG122" s="193"/>
      <c r="BH122" s="193"/>
      <c r="BI122" s="193"/>
      <c r="BJ122" s="193"/>
      <c r="BK122" s="193"/>
      <c r="BL122" s="194"/>
      <c r="BM122" s="171">
        <f>BM133</f>
        <v>119191890</v>
      </c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>
        <f>SUM(CG136)</f>
        <v>98403388.64000008</v>
      </c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 t="s">
        <v>48</v>
      </c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 t="s">
        <v>48</v>
      </c>
      <c r="DP122" s="171"/>
      <c r="DQ122" s="171"/>
      <c r="DR122" s="171"/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171"/>
      <c r="ED122" s="171"/>
      <c r="EE122" s="171"/>
      <c r="EF122" s="171">
        <f>SUM(CG122)</f>
        <v>98403388.64000008</v>
      </c>
      <c r="EG122" s="171"/>
      <c r="EH122" s="171"/>
      <c r="EI122" s="171"/>
      <c r="EJ122" s="171"/>
      <c r="EK122" s="171"/>
      <c r="EL122" s="171"/>
      <c r="EM122" s="171"/>
      <c r="EN122" s="171"/>
      <c r="EO122" s="171"/>
      <c r="EP122" s="171"/>
      <c r="EQ122" s="171"/>
      <c r="ER122" s="171"/>
      <c r="ES122" s="171"/>
      <c r="ET122" s="171"/>
      <c r="EU122" s="171">
        <f>BM122-EF122</f>
        <v>20788501.359999925</v>
      </c>
      <c r="EV122" s="171"/>
      <c r="EW122" s="171"/>
      <c r="EX122" s="171"/>
      <c r="EY122" s="171"/>
      <c r="EZ122" s="171"/>
      <c r="FA122" s="171"/>
      <c r="FB122" s="171"/>
      <c r="FC122" s="171"/>
      <c r="FD122" s="171"/>
      <c r="FE122" s="171"/>
      <c r="FF122" s="171"/>
      <c r="FG122" s="171"/>
      <c r="FH122" s="171"/>
      <c r="FI122" s="171"/>
      <c r="FJ122" s="171"/>
      <c r="FK122" s="270"/>
      <c r="FL122" s="13"/>
      <c r="FM122" s="13"/>
      <c r="FN122" s="13"/>
      <c r="FO122" s="13"/>
      <c r="FP122" s="13"/>
      <c r="FQ122" s="13"/>
      <c r="FR122" s="13"/>
    </row>
    <row r="123" spans="1:174" ht="12.75" customHeight="1">
      <c r="A123" s="243" t="s">
        <v>14</v>
      </c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  <c r="AJ123" s="244"/>
      <c r="AK123" s="244"/>
      <c r="AL123" s="244"/>
      <c r="AM123" s="244"/>
      <c r="AN123" s="244"/>
      <c r="AO123" s="244"/>
      <c r="AP123" s="51"/>
      <c r="AQ123" s="222"/>
      <c r="AR123" s="223"/>
      <c r="AS123" s="223"/>
      <c r="AT123" s="223"/>
      <c r="AU123" s="223"/>
      <c r="AV123" s="222"/>
      <c r="AW123" s="223"/>
      <c r="AX123" s="223"/>
      <c r="AY123" s="223"/>
      <c r="AZ123" s="223"/>
      <c r="BA123" s="223"/>
      <c r="BB123" s="223"/>
      <c r="BC123" s="223"/>
      <c r="BD123" s="223"/>
      <c r="BE123" s="223"/>
      <c r="BF123" s="223"/>
      <c r="BG123" s="223"/>
      <c r="BH123" s="223"/>
      <c r="BI123" s="223"/>
      <c r="BJ123" s="223"/>
      <c r="BK123" s="223"/>
      <c r="BL123" s="223"/>
      <c r="BM123" s="253"/>
      <c r="BN123" s="254"/>
      <c r="BO123" s="254"/>
      <c r="BP123" s="254"/>
      <c r="BQ123" s="254"/>
      <c r="BR123" s="254"/>
      <c r="BS123" s="254"/>
      <c r="BT123" s="254"/>
      <c r="BU123" s="254"/>
      <c r="BV123" s="254"/>
      <c r="BW123" s="254"/>
      <c r="BX123" s="254"/>
      <c r="BY123" s="254"/>
      <c r="BZ123" s="254"/>
      <c r="CA123" s="254"/>
      <c r="CB123" s="254"/>
      <c r="CC123" s="254"/>
      <c r="CD123" s="254"/>
      <c r="CE123" s="254"/>
      <c r="CF123" s="254"/>
      <c r="CG123" s="253"/>
      <c r="CH123" s="254"/>
      <c r="CI123" s="254"/>
      <c r="CJ123" s="254"/>
      <c r="CK123" s="254"/>
      <c r="CL123" s="254"/>
      <c r="CM123" s="254"/>
      <c r="CN123" s="254"/>
      <c r="CO123" s="254"/>
      <c r="CP123" s="254"/>
      <c r="CQ123" s="254"/>
      <c r="CR123" s="254"/>
      <c r="CS123" s="254"/>
      <c r="CT123" s="254"/>
      <c r="CU123" s="254"/>
      <c r="CV123" s="254"/>
      <c r="CW123" s="254"/>
      <c r="CX123" s="253"/>
      <c r="CY123" s="254"/>
      <c r="CZ123" s="254"/>
      <c r="DA123" s="254"/>
      <c r="DB123" s="254"/>
      <c r="DC123" s="254"/>
      <c r="DD123" s="254"/>
      <c r="DE123" s="254"/>
      <c r="DF123" s="254"/>
      <c r="DG123" s="254"/>
      <c r="DH123" s="254"/>
      <c r="DI123" s="254"/>
      <c r="DJ123" s="254"/>
      <c r="DK123" s="254"/>
      <c r="DL123" s="254"/>
      <c r="DM123" s="254"/>
      <c r="DN123" s="254"/>
      <c r="DO123" s="253"/>
      <c r="DP123" s="254"/>
      <c r="DQ123" s="254"/>
      <c r="DR123" s="254"/>
      <c r="DS123" s="254"/>
      <c r="DT123" s="254"/>
      <c r="DU123" s="254"/>
      <c r="DV123" s="254"/>
      <c r="DW123" s="254"/>
      <c r="DX123" s="254"/>
      <c r="DY123" s="254"/>
      <c r="DZ123" s="254"/>
      <c r="EA123" s="254"/>
      <c r="EB123" s="254"/>
      <c r="EC123" s="254"/>
      <c r="ED123" s="254"/>
      <c r="EE123" s="254"/>
      <c r="EF123" s="274"/>
      <c r="EG123" s="275"/>
      <c r="EH123" s="275"/>
      <c r="EI123" s="275"/>
      <c r="EJ123" s="275"/>
      <c r="EK123" s="275"/>
      <c r="EL123" s="275"/>
      <c r="EM123" s="275"/>
      <c r="EN123" s="275"/>
      <c r="EO123" s="275"/>
      <c r="EP123" s="275"/>
      <c r="EQ123" s="275"/>
      <c r="ER123" s="275"/>
      <c r="ES123" s="275"/>
      <c r="ET123" s="275"/>
      <c r="EU123" s="274"/>
      <c r="EV123" s="275"/>
      <c r="EW123" s="275"/>
      <c r="EX123" s="275"/>
      <c r="EY123" s="275"/>
      <c r="EZ123" s="275"/>
      <c r="FA123" s="275"/>
      <c r="FB123" s="275"/>
      <c r="FC123" s="275"/>
      <c r="FD123" s="275"/>
      <c r="FE123" s="275"/>
      <c r="FF123" s="275"/>
      <c r="FG123" s="275"/>
      <c r="FH123" s="275"/>
      <c r="FI123" s="275"/>
      <c r="FJ123" s="275"/>
      <c r="FK123" s="276"/>
      <c r="FL123" s="13"/>
      <c r="FM123" s="13"/>
      <c r="FN123" s="13"/>
      <c r="FO123" s="13"/>
      <c r="FP123" s="13"/>
      <c r="FQ123" s="13"/>
      <c r="FR123" s="13"/>
    </row>
    <row r="124" spans="1:174" ht="24" customHeight="1">
      <c r="A124" s="245" t="s">
        <v>26</v>
      </c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  <c r="AM124" s="246"/>
      <c r="AN124" s="246"/>
      <c r="AO124" s="246"/>
      <c r="AP124" s="51" t="s">
        <v>25</v>
      </c>
      <c r="AQ124" s="195" t="s">
        <v>25</v>
      </c>
      <c r="AR124" s="196"/>
      <c r="AS124" s="196"/>
      <c r="AT124" s="196"/>
      <c r="AU124" s="197"/>
      <c r="AV124" s="195" t="s">
        <v>33</v>
      </c>
      <c r="AW124" s="235"/>
      <c r="AX124" s="235"/>
      <c r="AY124" s="235"/>
      <c r="AZ124" s="235"/>
      <c r="BA124" s="235"/>
      <c r="BB124" s="235"/>
      <c r="BC124" s="235"/>
      <c r="BD124" s="235"/>
      <c r="BE124" s="235"/>
      <c r="BF124" s="235"/>
      <c r="BG124" s="235"/>
      <c r="BH124" s="235"/>
      <c r="BI124" s="235"/>
      <c r="BJ124" s="235"/>
      <c r="BK124" s="235"/>
      <c r="BL124" s="236"/>
      <c r="BM124" s="170">
        <f>BM133</f>
        <v>119191890</v>
      </c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0"/>
      <c r="CC124" s="170"/>
      <c r="CD124" s="170"/>
      <c r="CE124" s="170"/>
      <c r="CF124" s="170"/>
      <c r="CG124" s="170">
        <f>CG122</f>
        <v>98403388.64000008</v>
      </c>
      <c r="CH124" s="170"/>
      <c r="CI124" s="170"/>
      <c r="CJ124" s="170"/>
      <c r="CK124" s="170"/>
      <c r="CL124" s="170"/>
      <c r="CM124" s="170"/>
      <c r="CN124" s="170"/>
      <c r="CO124" s="170"/>
      <c r="CP124" s="170"/>
      <c r="CQ124" s="170"/>
      <c r="CR124" s="170"/>
      <c r="CS124" s="170"/>
      <c r="CT124" s="170"/>
      <c r="CU124" s="170"/>
      <c r="CV124" s="170"/>
      <c r="CW124" s="170"/>
      <c r="CX124" s="268" t="s">
        <v>48</v>
      </c>
      <c r="CY124" s="268"/>
      <c r="CZ124" s="268"/>
      <c r="DA124" s="268"/>
      <c r="DB124" s="268"/>
      <c r="DC124" s="268"/>
      <c r="DD124" s="268"/>
      <c r="DE124" s="268"/>
      <c r="DF124" s="268"/>
      <c r="DG124" s="268"/>
      <c r="DH124" s="268"/>
      <c r="DI124" s="268"/>
      <c r="DJ124" s="268"/>
      <c r="DK124" s="268"/>
      <c r="DL124" s="268"/>
      <c r="DM124" s="268"/>
      <c r="DN124" s="268"/>
      <c r="DO124" s="268" t="s">
        <v>48</v>
      </c>
      <c r="DP124" s="268"/>
      <c r="DQ124" s="268"/>
      <c r="DR124" s="268"/>
      <c r="DS124" s="268"/>
      <c r="DT124" s="268"/>
      <c r="DU124" s="268"/>
      <c r="DV124" s="268"/>
      <c r="DW124" s="268"/>
      <c r="DX124" s="268"/>
      <c r="DY124" s="268"/>
      <c r="DZ124" s="268"/>
      <c r="EA124" s="268"/>
      <c r="EB124" s="268"/>
      <c r="EC124" s="268"/>
      <c r="ED124" s="268"/>
      <c r="EE124" s="268"/>
      <c r="EF124" s="170">
        <f>EF122</f>
        <v>98403388.64000008</v>
      </c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>
        <f>EU122</f>
        <v>20788501.359999925</v>
      </c>
      <c r="EV124" s="170"/>
      <c r="EW124" s="170"/>
      <c r="EX124" s="170"/>
      <c r="EY124" s="170"/>
      <c r="EZ124" s="170"/>
      <c r="FA124" s="170"/>
      <c r="FB124" s="170"/>
      <c r="FC124" s="170"/>
      <c r="FD124" s="170"/>
      <c r="FE124" s="170"/>
      <c r="FF124" s="170"/>
      <c r="FG124" s="170"/>
      <c r="FH124" s="170"/>
      <c r="FI124" s="170"/>
      <c r="FJ124" s="170"/>
      <c r="FK124" s="266"/>
      <c r="FL124" s="13"/>
      <c r="FM124" s="13"/>
      <c r="FN124" s="13"/>
      <c r="FO124" s="13"/>
      <c r="FP124" s="13"/>
      <c r="FQ124" s="13"/>
      <c r="FR124" s="13"/>
    </row>
    <row r="125" spans="1:167" ht="12.75" customHeight="1">
      <c r="A125" s="243" t="s">
        <v>27</v>
      </c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  <c r="AJ125" s="244"/>
      <c r="AK125" s="244"/>
      <c r="AL125" s="244"/>
      <c r="AM125" s="244"/>
      <c r="AN125" s="244"/>
      <c r="AO125" s="244"/>
      <c r="AP125" s="46"/>
      <c r="AQ125" s="178"/>
      <c r="AR125" s="179"/>
      <c r="AS125" s="179"/>
      <c r="AT125" s="179"/>
      <c r="AU125" s="179"/>
      <c r="AV125" s="178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79"/>
      <c r="BL125" s="179"/>
      <c r="BM125" s="180"/>
      <c r="BN125" s="181"/>
      <c r="BO125" s="181"/>
      <c r="BP125" s="181"/>
      <c r="BQ125" s="181"/>
      <c r="BR125" s="181"/>
      <c r="BS125" s="181"/>
      <c r="BT125" s="181"/>
      <c r="BU125" s="181"/>
      <c r="BV125" s="181"/>
      <c r="BW125" s="181"/>
      <c r="BX125" s="181"/>
      <c r="BY125" s="181"/>
      <c r="BZ125" s="181"/>
      <c r="CA125" s="181"/>
      <c r="CB125" s="181"/>
      <c r="CC125" s="181"/>
      <c r="CD125" s="181"/>
      <c r="CE125" s="181"/>
      <c r="CF125" s="181"/>
      <c r="CG125" s="180"/>
      <c r="CH125" s="181"/>
      <c r="CI125" s="181"/>
      <c r="CJ125" s="181"/>
      <c r="CK125" s="181"/>
      <c r="CL125" s="181"/>
      <c r="CM125" s="181"/>
      <c r="CN125" s="181"/>
      <c r="CO125" s="181"/>
      <c r="CP125" s="181"/>
      <c r="CQ125" s="181"/>
      <c r="CR125" s="181"/>
      <c r="CS125" s="181"/>
      <c r="CT125" s="181"/>
      <c r="CU125" s="181"/>
      <c r="CV125" s="181"/>
      <c r="CW125" s="181"/>
      <c r="CX125" s="180"/>
      <c r="CY125" s="181"/>
      <c r="CZ125" s="181"/>
      <c r="DA125" s="181"/>
      <c r="DB125" s="181"/>
      <c r="DC125" s="181"/>
      <c r="DD125" s="181"/>
      <c r="DE125" s="181"/>
      <c r="DF125" s="181"/>
      <c r="DG125" s="181"/>
      <c r="DH125" s="181"/>
      <c r="DI125" s="181"/>
      <c r="DJ125" s="181"/>
      <c r="DK125" s="181"/>
      <c r="DL125" s="181"/>
      <c r="DM125" s="181"/>
      <c r="DN125" s="181"/>
      <c r="DO125" s="180"/>
      <c r="DP125" s="181"/>
      <c r="DQ125" s="181"/>
      <c r="DR125" s="181"/>
      <c r="DS125" s="181"/>
      <c r="DT125" s="181"/>
      <c r="DU125" s="181"/>
      <c r="DV125" s="181"/>
      <c r="DW125" s="181"/>
      <c r="DX125" s="181"/>
      <c r="DY125" s="181"/>
      <c r="DZ125" s="181"/>
      <c r="EA125" s="181"/>
      <c r="EB125" s="181"/>
      <c r="EC125" s="181"/>
      <c r="ED125" s="181"/>
      <c r="EE125" s="181"/>
      <c r="EF125" s="180"/>
      <c r="EG125" s="181"/>
      <c r="EH125" s="181"/>
      <c r="EI125" s="181"/>
      <c r="EJ125" s="181"/>
      <c r="EK125" s="181"/>
      <c r="EL125" s="181"/>
      <c r="EM125" s="181"/>
      <c r="EN125" s="181"/>
      <c r="EO125" s="181"/>
      <c r="EP125" s="181"/>
      <c r="EQ125" s="181"/>
      <c r="ER125" s="181"/>
      <c r="ES125" s="181"/>
      <c r="ET125" s="181"/>
      <c r="EU125" s="180"/>
      <c r="EV125" s="181"/>
      <c r="EW125" s="181"/>
      <c r="EX125" s="181"/>
      <c r="EY125" s="181"/>
      <c r="EZ125" s="181"/>
      <c r="FA125" s="181"/>
      <c r="FB125" s="181"/>
      <c r="FC125" s="181"/>
      <c r="FD125" s="181"/>
      <c r="FE125" s="181"/>
      <c r="FF125" s="181"/>
      <c r="FG125" s="181"/>
      <c r="FH125" s="181"/>
      <c r="FI125" s="181"/>
      <c r="FJ125" s="181"/>
      <c r="FK125" s="267"/>
    </row>
    <row r="126" spans="1:167" ht="4.5" customHeight="1">
      <c r="A126" s="247" t="s">
        <v>48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  <c r="AM126" s="248"/>
      <c r="AN126" s="248"/>
      <c r="AO126" s="249"/>
      <c r="AP126" s="52"/>
      <c r="AQ126" s="195" t="s">
        <v>25</v>
      </c>
      <c r="AR126" s="196"/>
      <c r="AS126" s="196"/>
      <c r="AT126" s="196"/>
      <c r="AU126" s="197"/>
      <c r="AV126" s="195" t="s">
        <v>48</v>
      </c>
      <c r="AW126" s="235"/>
      <c r="AX126" s="235"/>
      <c r="AY126" s="235"/>
      <c r="AZ126" s="235"/>
      <c r="BA126" s="235"/>
      <c r="BB126" s="235"/>
      <c r="BC126" s="235"/>
      <c r="BD126" s="235"/>
      <c r="BE126" s="235"/>
      <c r="BF126" s="235"/>
      <c r="BG126" s="235"/>
      <c r="BH126" s="235"/>
      <c r="BI126" s="235"/>
      <c r="BJ126" s="235"/>
      <c r="BK126" s="235"/>
      <c r="BL126" s="236"/>
      <c r="BM126" s="166" t="s">
        <v>48</v>
      </c>
      <c r="BN126" s="167"/>
      <c r="BO126" s="167"/>
      <c r="BP126" s="167"/>
      <c r="BQ126" s="167"/>
      <c r="BR126" s="167"/>
      <c r="BS126" s="167"/>
      <c r="BT126" s="167"/>
      <c r="BU126" s="167"/>
      <c r="BV126" s="167"/>
      <c r="BW126" s="167"/>
      <c r="BX126" s="167"/>
      <c r="BY126" s="167"/>
      <c r="BZ126" s="167"/>
      <c r="CA126" s="167"/>
      <c r="CB126" s="167"/>
      <c r="CC126" s="167"/>
      <c r="CD126" s="167"/>
      <c r="CE126" s="167"/>
      <c r="CF126" s="168"/>
      <c r="CG126" s="166" t="s">
        <v>48</v>
      </c>
      <c r="CH126" s="167"/>
      <c r="CI126" s="167"/>
      <c r="CJ126" s="167"/>
      <c r="CK126" s="167"/>
      <c r="CL126" s="167"/>
      <c r="CM126" s="167"/>
      <c r="CN126" s="167"/>
      <c r="CO126" s="167"/>
      <c r="CP126" s="167"/>
      <c r="CQ126" s="167"/>
      <c r="CR126" s="167"/>
      <c r="CS126" s="167"/>
      <c r="CT126" s="167"/>
      <c r="CU126" s="167"/>
      <c r="CV126" s="167"/>
      <c r="CW126" s="168"/>
      <c r="CX126" s="166" t="s">
        <v>48</v>
      </c>
      <c r="CY126" s="167"/>
      <c r="CZ126" s="167"/>
      <c r="DA126" s="167"/>
      <c r="DB126" s="167"/>
      <c r="DC126" s="167"/>
      <c r="DD126" s="167"/>
      <c r="DE126" s="167"/>
      <c r="DF126" s="167"/>
      <c r="DG126" s="167"/>
      <c r="DH126" s="167"/>
      <c r="DI126" s="167"/>
      <c r="DJ126" s="167"/>
      <c r="DK126" s="167"/>
      <c r="DL126" s="167"/>
      <c r="DM126" s="167"/>
      <c r="DN126" s="168"/>
      <c r="DO126" s="166" t="s">
        <v>48</v>
      </c>
      <c r="DP126" s="167"/>
      <c r="DQ126" s="167"/>
      <c r="DR126" s="167"/>
      <c r="DS126" s="167"/>
      <c r="DT126" s="167"/>
      <c r="DU126" s="167"/>
      <c r="DV126" s="167"/>
      <c r="DW126" s="167"/>
      <c r="DX126" s="167"/>
      <c r="DY126" s="167"/>
      <c r="DZ126" s="167"/>
      <c r="EA126" s="167"/>
      <c r="EB126" s="167"/>
      <c r="EC126" s="167"/>
      <c r="ED126" s="167"/>
      <c r="EE126" s="168"/>
      <c r="EF126" s="166" t="s">
        <v>48</v>
      </c>
      <c r="EG126" s="167"/>
      <c r="EH126" s="167"/>
      <c r="EI126" s="167"/>
      <c r="EJ126" s="167"/>
      <c r="EK126" s="167"/>
      <c r="EL126" s="167"/>
      <c r="EM126" s="167"/>
      <c r="EN126" s="167"/>
      <c r="EO126" s="167"/>
      <c r="EP126" s="167"/>
      <c r="EQ126" s="167"/>
      <c r="ER126" s="167"/>
      <c r="ES126" s="167"/>
      <c r="ET126" s="168"/>
      <c r="EU126" s="166" t="s">
        <v>48</v>
      </c>
      <c r="EV126" s="167"/>
      <c r="EW126" s="167"/>
      <c r="EX126" s="167"/>
      <c r="EY126" s="167"/>
      <c r="EZ126" s="167"/>
      <c r="FA126" s="167"/>
      <c r="FB126" s="167"/>
      <c r="FC126" s="167"/>
      <c r="FD126" s="167"/>
      <c r="FE126" s="167"/>
      <c r="FF126" s="167"/>
      <c r="FG126" s="167"/>
      <c r="FH126" s="167"/>
      <c r="FI126" s="167"/>
      <c r="FJ126" s="167"/>
      <c r="FK126" s="263"/>
    </row>
    <row r="127" spans="1:167" ht="4.5" customHeight="1">
      <c r="A127" s="250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  <c r="AH127" s="250"/>
      <c r="AI127" s="250"/>
      <c r="AJ127" s="250"/>
      <c r="AK127" s="250"/>
      <c r="AL127" s="250"/>
      <c r="AM127" s="250"/>
      <c r="AN127" s="250"/>
      <c r="AO127" s="209"/>
      <c r="AP127" s="190"/>
      <c r="AQ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189"/>
      <c r="BF127" s="186"/>
      <c r="BG127" s="187"/>
      <c r="BH127" s="187"/>
      <c r="BI127" s="187"/>
      <c r="BJ127" s="187"/>
      <c r="BK127" s="187"/>
      <c r="BL127" s="188"/>
      <c r="BM127" s="205"/>
      <c r="BN127" s="205"/>
      <c r="BO127" s="205"/>
      <c r="BP127" s="205"/>
      <c r="BQ127" s="205"/>
      <c r="BR127" s="205"/>
      <c r="BS127" s="205"/>
      <c r="BT127" s="205"/>
      <c r="BU127" s="205"/>
      <c r="BV127" s="205"/>
      <c r="BW127" s="205"/>
      <c r="BX127" s="205"/>
      <c r="BY127" s="205"/>
      <c r="BZ127" s="205"/>
      <c r="CA127" s="205"/>
      <c r="CB127" s="205"/>
      <c r="CC127" s="205"/>
      <c r="CD127" s="205"/>
      <c r="CE127" s="205"/>
      <c r="CF127" s="205"/>
      <c r="CG127" s="205"/>
      <c r="CH127" s="205"/>
      <c r="CI127" s="205"/>
      <c r="CJ127" s="205"/>
      <c r="CK127" s="205"/>
      <c r="CL127" s="205"/>
      <c r="CM127" s="205"/>
      <c r="CN127" s="205"/>
      <c r="CO127" s="205"/>
      <c r="CP127" s="205"/>
      <c r="CQ127" s="205"/>
      <c r="CR127" s="205"/>
      <c r="CS127" s="205"/>
      <c r="CT127" s="205"/>
      <c r="CU127" s="205"/>
      <c r="CV127" s="205"/>
      <c r="CW127" s="205"/>
      <c r="CX127" s="205"/>
      <c r="CY127" s="205"/>
      <c r="CZ127" s="205"/>
      <c r="DA127" s="205"/>
      <c r="DB127" s="205"/>
      <c r="DC127" s="205"/>
      <c r="DD127" s="205"/>
      <c r="DE127" s="205"/>
      <c r="DF127" s="205"/>
      <c r="DG127" s="205"/>
      <c r="DH127" s="205"/>
      <c r="DI127" s="205"/>
      <c r="DJ127" s="205"/>
      <c r="DK127" s="205"/>
      <c r="DL127" s="205"/>
      <c r="DM127" s="205"/>
      <c r="DN127" s="205"/>
      <c r="DO127" s="205"/>
      <c r="DP127" s="205"/>
      <c r="DQ127" s="205"/>
      <c r="DR127" s="205"/>
      <c r="DS127" s="205"/>
      <c r="DT127" s="205"/>
      <c r="DU127" s="205"/>
      <c r="DV127" s="205"/>
      <c r="DW127" s="205"/>
      <c r="DX127" s="205"/>
      <c r="DY127" s="205"/>
      <c r="DZ127" s="205"/>
      <c r="EA127" s="205"/>
      <c r="EB127" s="205"/>
      <c r="EC127" s="205"/>
      <c r="ED127" s="205"/>
      <c r="EE127" s="205"/>
      <c r="EF127" s="205"/>
      <c r="EG127" s="205"/>
      <c r="EH127" s="205"/>
      <c r="EI127" s="205"/>
      <c r="EJ127" s="205"/>
      <c r="EK127" s="205"/>
      <c r="EL127" s="205"/>
      <c r="EM127" s="205"/>
      <c r="EN127" s="205"/>
      <c r="EO127" s="205"/>
      <c r="EP127" s="205"/>
      <c r="EQ127" s="205"/>
      <c r="ER127" s="205"/>
      <c r="ES127" s="205"/>
      <c r="ET127" s="205"/>
      <c r="EU127" s="205"/>
      <c r="EV127" s="205"/>
      <c r="EW127" s="205"/>
      <c r="EX127" s="205"/>
      <c r="EY127" s="205"/>
      <c r="EZ127" s="205"/>
      <c r="FA127" s="205"/>
      <c r="FB127" s="205"/>
      <c r="FC127" s="205"/>
      <c r="FD127" s="205"/>
      <c r="FE127" s="205"/>
      <c r="FF127" s="205"/>
      <c r="FG127" s="205"/>
      <c r="FH127" s="205"/>
      <c r="FI127" s="205"/>
      <c r="FJ127" s="205"/>
      <c r="FK127" s="262"/>
    </row>
    <row r="128" spans="1:167" ht="4.5" customHeight="1">
      <c r="A128" s="203" t="s">
        <v>48</v>
      </c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51"/>
      <c r="AQ128" s="186" t="s">
        <v>48</v>
      </c>
      <c r="AR128" s="187"/>
      <c r="AS128" s="187"/>
      <c r="AT128" s="187"/>
      <c r="AU128" s="188"/>
      <c r="AV128" s="189" t="s">
        <v>48</v>
      </c>
      <c r="AW128" s="189"/>
      <c r="AX128" s="189"/>
      <c r="AY128" s="189"/>
      <c r="AZ128" s="189"/>
      <c r="BA128" s="189"/>
      <c r="BB128" s="189"/>
      <c r="BC128" s="189"/>
      <c r="BD128" s="189"/>
      <c r="BE128" s="189"/>
      <c r="BF128" s="189"/>
      <c r="BG128" s="189"/>
      <c r="BH128" s="189"/>
      <c r="BI128" s="189"/>
      <c r="BJ128" s="189"/>
      <c r="BK128" s="189"/>
      <c r="BL128" s="189"/>
      <c r="BM128" s="252" t="s">
        <v>48</v>
      </c>
      <c r="BN128" s="252"/>
      <c r="BO128" s="252"/>
      <c r="BP128" s="252"/>
      <c r="BQ128" s="252"/>
      <c r="BR128" s="252"/>
      <c r="BS128" s="252"/>
      <c r="BT128" s="252"/>
      <c r="BU128" s="252"/>
      <c r="BV128" s="252"/>
      <c r="BW128" s="252"/>
      <c r="BX128" s="252"/>
      <c r="BY128" s="252"/>
      <c r="BZ128" s="252"/>
      <c r="CA128" s="252"/>
      <c r="CB128" s="252"/>
      <c r="CC128" s="252"/>
      <c r="CD128" s="252"/>
      <c r="CE128" s="252"/>
      <c r="CF128" s="252"/>
      <c r="CG128" s="252" t="s">
        <v>48</v>
      </c>
      <c r="CH128" s="252"/>
      <c r="CI128" s="252"/>
      <c r="CJ128" s="252"/>
      <c r="CK128" s="252"/>
      <c r="CL128" s="252"/>
      <c r="CM128" s="252"/>
      <c r="CN128" s="252"/>
      <c r="CO128" s="252"/>
      <c r="CP128" s="252"/>
      <c r="CQ128" s="252"/>
      <c r="CR128" s="252"/>
      <c r="CS128" s="252"/>
      <c r="CT128" s="252"/>
      <c r="CU128" s="252"/>
      <c r="CV128" s="252"/>
      <c r="CW128" s="252"/>
      <c r="CX128" s="252" t="s">
        <v>48</v>
      </c>
      <c r="CY128" s="252"/>
      <c r="CZ128" s="252"/>
      <c r="DA128" s="252"/>
      <c r="DB128" s="252"/>
      <c r="DC128" s="252"/>
      <c r="DD128" s="252"/>
      <c r="DE128" s="252"/>
      <c r="DF128" s="252"/>
      <c r="DG128" s="252"/>
      <c r="DH128" s="252"/>
      <c r="DI128" s="252"/>
      <c r="DJ128" s="252"/>
      <c r="DK128" s="252"/>
      <c r="DL128" s="252"/>
      <c r="DM128" s="252"/>
      <c r="DN128" s="252"/>
      <c r="DO128" s="252" t="s">
        <v>48</v>
      </c>
      <c r="DP128" s="252"/>
      <c r="DQ128" s="252"/>
      <c r="DR128" s="252"/>
      <c r="DS128" s="252"/>
      <c r="DT128" s="252"/>
      <c r="DU128" s="252"/>
      <c r="DV128" s="252"/>
      <c r="DW128" s="252"/>
      <c r="DX128" s="252"/>
      <c r="DY128" s="252"/>
      <c r="DZ128" s="252"/>
      <c r="EA128" s="252"/>
      <c r="EB128" s="252"/>
      <c r="EC128" s="252"/>
      <c r="ED128" s="252"/>
      <c r="EE128" s="252"/>
      <c r="EF128" s="252" t="s">
        <v>48</v>
      </c>
      <c r="EG128" s="252"/>
      <c r="EH128" s="252"/>
      <c r="EI128" s="252"/>
      <c r="EJ128" s="252"/>
      <c r="EK128" s="252"/>
      <c r="EL128" s="252"/>
      <c r="EM128" s="252"/>
      <c r="EN128" s="252"/>
      <c r="EO128" s="252"/>
      <c r="EP128" s="252"/>
      <c r="EQ128" s="252"/>
      <c r="ER128" s="252"/>
      <c r="ES128" s="252"/>
      <c r="ET128" s="252"/>
      <c r="EU128" s="252" t="s">
        <v>48</v>
      </c>
      <c r="EV128" s="252"/>
      <c r="EW128" s="252"/>
      <c r="EX128" s="252"/>
      <c r="EY128" s="252"/>
      <c r="EZ128" s="252"/>
      <c r="FA128" s="252"/>
      <c r="FB128" s="252"/>
      <c r="FC128" s="252"/>
      <c r="FD128" s="252"/>
      <c r="FE128" s="252"/>
      <c r="FF128" s="252"/>
      <c r="FG128" s="252"/>
      <c r="FH128" s="252"/>
      <c r="FI128" s="252"/>
      <c r="FJ128" s="252"/>
      <c r="FK128" s="261"/>
    </row>
    <row r="129" spans="1:167" ht="4.5" customHeight="1">
      <c r="A129" s="203" t="s">
        <v>48</v>
      </c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51"/>
      <c r="AQ129" s="186" t="s">
        <v>48</v>
      </c>
      <c r="AR129" s="187"/>
      <c r="AS129" s="187"/>
      <c r="AT129" s="187"/>
      <c r="AU129" s="188"/>
      <c r="AV129" s="189" t="s">
        <v>48</v>
      </c>
      <c r="AW129" s="189"/>
      <c r="AX129" s="189"/>
      <c r="AY129" s="189"/>
      <c r="AZ129" s="189"/>
      <c r="BA129" s="189"/>
      <c r="BB129" s="189"/>
      <c r="BC129" s="189"/>
      <c r="BD129" s="189"/>
      <c r="BE129" s="189"/>
      <c r="BF129" s="189"/>
      <c r="BG129" s="189"/>
      <c r="BH129" s="189"/>
      <c r="BI129" s="189"/>
      <c r="BJ129" s="189"/>
      <c r="BK129" s="189"/>
      <c r="BL129" s="189"/>
      <c r="BM129" s="252" t="s">
        <v>48</v>
      </c>
      <c r="BN129" s="252"/>
      <c r="BO129" s="252"/>
      <c r="BP129" s="252"/>
      <c r="BQ129" s="252"/>
      <c r="BR129" s="252"/>
      <c r="BS129" s="252"/>
      <c r="BT129" s="252"/>
      <c r="BU129" s="252"/>
      <c r="BV129" s="252"/>
      <c r="BW129" s="252"/>
      <c r="BX129" s="252"/>
      <c r="BY129" s="252"/>
      <c r="BZ129" s="252"/>
      <c r="CA129" s="252"/>
      <c r="CB129" s="252"/>
      <c r="CC129" s="252"/>
      <c r="CD129" s="252"/>
      <c r="CE129" s="252"/>
      <c r="CF129" s="252"/>
      <c r="CG129" s="252" t="s">
        <v>48</v>
      </c>
      <c r="CH129" s="252"/>
      <c r="CI129" s="252"/>
      <c r="CJ129" s="252"/>
      <c r="CK129" s="252"/>
      <c r="CL129" s="252"/>
      <c r="CM129" s="252"/>
      <c r="CN129" s="252"/>
      <c r="CO129" s="252"/>
      <c r="CP129" s="252"/>
      <c r="CQ129" s="252"/>
      <c r="CR129" s="252"/>
      <c r="CS129" s="252"/>
      <c r="CT129" s="252"/>
      <c r="CU129" s="252"/>
      <c r="CV129" s="252"/>
      <c r="CW129" s="252"/>
      <c r="CX129" s="252" t="s">
        <v>48</v>
      </c>
      <c r="CY129" s="252"/>
      <c r="CZ129" s="252"/>
      <c r="DA129" s="252"/>
      <c r="DB129" s="252"/>
      <c r="DC129" s="252"/>
      <c r="DD129" s="252"/>
      <c r="DE129" s="252"/>
      <c r="DF129" s="252"/>
      <c r="DG129" s="252"/>
      <c r="DH129" s="252"/>
      <c r="DI129" s="252"/>
      <c r="DJ129" s="252"/>
      <c r="DK129" s="252"/>
      <c r="DL129" s="252"/>
      <c r="DM129" s="252"/>
      <c r="DN129" s="252"/>
      <c r="DO129" s="252" t="s">
        <v>48</v>
      </c>
      <c r="DP129" s="252"/>
      <c r="DQ129" s="252"/>
      <c r="DR129" s="252"/>
      <c r="DS129" s="252"/>
      <c r="DT129" s="252"/>
      <c r="DU129" s="252"/>
      <c r="DV129" s="252"/>
      <c r="DW129" s="252"/>
      <c r="DX129" s="252"/>
      <c r="DY129" s="252"/>
      <c r="DZ129" s="252"/>
      <c r="EA129" s="252"/>
      <c r="EB129" s="252"/>
      <c r="EC129" s="252"/>
      <c r="ED129" s="252"/>
      <c r="EE129" s="252"/>
      <c r="EF129" s="252" t="s">
        <v>48</v>
      </c>
      <c r="EG129" s="252"/>
      <c r="EH129" s="252"/>
      <c r="EI129" s="252"/>
      <c r="EJ129" s="252"/>
      <c r="EK129" s="252"/>
      <c r="EL129" s="252"/>
      <c r="EM129" s="252"/>
      <c r="EN129" s="252"/>
      <c r="EO129" s="252"/>
      <c r="EP129" s="252"/>
      <c r="EQ129" s="252"/>
      <c r="ER129" s="252"/>
      <c r="ES129" s="252"/>
      <c r="ET129" s="252"/>
      <c r="EU129" s="252" t="s">
        <v>48</v>
      </c>
      <c r="EV129" s="252"/>
      <c r="EW129" s="252"/>
      <c r="EX129" s="252"/>
      <c r="EY129" s="252"/>
      <c r="EZ129" s="252"/>
      <c r="FA129" s="252"/>
      <c r="FB129" s="252"/>
      <c r="FC129" s="252"/>
      <c r="FD129" s="252"/>
      <c r="FE129" s="252"/>
      <c r="FF129" s="252"/>
      <c r="FG129" s="252"/>
      <c r="FH129" s="252"/>
      <c r="FI129" s="252"/>
      <c r="FJ129" s="252"/>
      <c r="FK129" s="261"/>
    </row>
    <row r="130" spans="1:167" ht="4.5" customHeight="1">
      <c r="A130" s="203" t="s">
        <v>48</v>
      </c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51"/>
      <c r="AQ130" s="186" t="s">
        <v>48</v>
      </c>
      <c r="AR130" s="187"/>
      <c r="AS130" s="187"/>
      <c r="AT130" s="187"/>
      <c r="AU130" s="188"/>
      <c r="AV130" s="189" t="s">
        <v>48</v>
      </c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9"/>
      <c r="BH130" s="189"/>
      <c r="BI130" s="189"/>
      <c r="BJ130" s="189"/>
      <c r="BK130" s="189"/>
      <c r="BL130" s="189"/>
      <c r="BM130" s="252" t="s">
        <v>48</v>
      </c>
      <c r="BN130" s="252"/>
      <c r="BO130" s="252"/>
      <c r="BP130" s="252"/>
      <c r="BQ130" s="252"/>
      <c r="BR130" s="252"/>
      <c r="BS130" s="252"/>
      <c r="BT130" s="252"/>
      <c r="BU130" s="252"/>
      <c r="BV130" s="252"/>
      <c r="BW130" s="252"/>
      <c r="BX130" s="252"/>
      <c r="BY130" s="252"/>
      <c r="BZ130" s="252"/>
      <c r="CA130" s="252"/>
      <c r="CB130" s="252"/>
      <c r="CC130" s="252"/>
      <c r="CD130" s="252"/>
      <c r="CE130" s="252"/>
      <c r="CF130" s="252"/>
      <c r="CG130" s="252" t="s">
        <v>48</v>
      </c>
      <c r="CH130" s="252"/>
      <c r="CI130" s="252"/>
      <c r="CJ130" s="252"/>
      <c r="CK130" s="252"/>
      <c r="CL130" s="252"/>
      <c r="CM130" s="252"/>
      <c r="CN130" s="252"/>
      <c r="CO130" s="252"/>
      <c r="CP130" s="252"/>
      <c r="CQ130" s="252"/>
      <c r="CR130" s="252"/>
      <c r="CS130" s="252"/>
      <c r="CT130" s="252"/>
      <c r="CU130" s="252"/>
      <c r="CV130" s="252"/>
      <c r="CW130" s="252"/>
      <c r="CX130" s="252" t="s">
        <v>48</v>
      </c>
      <c r="CY130" s="252"/>
      <c r="CZ130" s="252"/>
      <c r="DA130" s="252"/>
      <c r="DB130" s="252"/>
      <c r="DC130" s="252"/>
      <c r="DD130" s="252"/>
      <c r="DE130" s="252"/>
      <c r="DF130" s="252"/>
      <c r="DG130" s="252"/>
      <c r="DH130" s="252"/>
      <c r="DI130" s="252"/>
      <c r="DJ130" s="252"/>
      <c r="DK130" s="252"/>
      <c r="DL130" s="252"/>
      <c r="DM130" s="252"/>
      <c r="DN130" s="252"/>
      <c r="DO130" s="252" t="s">
        <v>48</v>
      </c>
      <c r="DP130" s="252"/>
      <c r="DQ130" s="252"/>
      <c r="DR130" s="252"/>
      <c r="DS130" s="252"/>
      <c r="DT130" s="252"/>
      <c r="DU130" s="252"/>
      <c r="DV130" s="252"/>
      <c r="DW130" s="252"/>
      <c r="DX130" s="252"/>
      <c r="DY130" s="252"/>
      <c r="DZ130" s="252"/>
      <c r="EA130" s="252"/>
      <c r="EB130" s="252"/>
      <c r="EC130" s="252"/>
      <c r="ED130" s="252"/>
      <c r="EE130" s="252"/>
      <c r="EF130" s="252" t="s">
        <v>48</v>
      </c>
      <c r="EG130" s="252"/>
      <c r="EH130" s="252"/>
      <c r="EI130" s="252"/>
      <c r="EJ130" s="252"/>
      <c r="EK130" s="252"/>
      <c r="EL130" s="252"/>
      <c r="EM130" s="252"/>
      <c r="EN130" s="252"/>
      <c r="EO130" s="252"/>
      <c r="EP130" s="252"/>
      <c r="EQ130" s="252"/>
      <c r="ER130" s="252"/>
      <c r="ES130" s="252"/>
      <c r="ET130" s="252"/>
      <c r="EU130" s="252" t="s">
        <v>48</v>
      </c>
      <c r="EV130" s="252"/>
      <c r="EW130" s="252"/>
      <c r="EX130" s="252"/>
      <c r="EY130" s="252"/>
      <c r="EZ130" s="252"/>
      <c r="FA130" s="252"/>
      <c r="FB130" s="252"/>
      <c r="FC130" s="252"/>
      <c r="FD130" s="252"/>
      <c r="FE130" s="252"/>
      <c r="FF130" s="252"/>
      <c r="FG130" s="252"/>
      <c r="FH130" s="252"/>
      <c r="FI130" s="252"/>
      <c r="FJ130" s="252"/>
      <c r="FK130" s="261"/>
    </row>
    <row r="131" spans="1:167" ht="16.5" customHeight="1">
      <c r="A131" s="209" t="s">
        <v>156</v>
      </c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I131" s="210"/>
      <c r="AJ131" s="210"/>
      <c r="AK131" s="210"/>
      <c r="AL131" s="210"/>
      <c r="AM131" s="210"/>
      <c r="AN131" s="210"/>
      <c r="AO131" s="210"/>
      <c r="AP131" s="51" t="s">
        <v>28</v>
      </c>
      <c r="AQ131" s="186" t="s">
        <v>28</v>
      </c>
      <c r="AR131" s="187"/>
      <c r="AS131" s="187"/>
      <c r="AT131" s="187"/>
      <c r="AU131" s="188"/>
      <c r="AV131" s="189" t="s">
        <v>33</v>
      </c>
      <c r="AW131" s="189"/>
      <c r="AX131" s="189"/>
      <c r="AY131" s="189"/>
      <c r="AZ131" s="189"/>
      <c r="BA131" s="189"/>
      <c r="BB131" s="189"/>
      <c r="BC131" s="189"/>
      <c r="BD131" s="189"/>
      <c r="BE131" s="189"/>
      <c r="BF131" s="186"/>
      <c r="BG131" s="187"/>
      <c r="BH131" s="187"/>
      <c r="BI131" s="187"/>
      <c r="BJ131" s="187"/>
      <c r="BK131" s="187"/>
      <c r="BL131" s="188"/>
      <c r="BM131" s="252" t="s">
        <v>48</v>
      </c>
      <c r="BN131" s="252"/>
      <c r="BO131" s="252"/>
      <c r="BP131" s="252"/>
      <c r="BQ131" s="252"/>
      <c r="BR131" s="252"/>
      <c r="BS131" s="252"/>
      <c r="BT131" s="252"/>
      <c r="BU131" s="252"/>
      <c r="BV131" s="252"/>
      <c r="BW131" s="252"/>
      <c r="BX131" s="252"/>
      <c r="BY131" s="252"/>
      <c r="BZ131" s="252"/>
      <c r="CA131" s="252"/>
      <c r="CB131" s="252"/>
      <c r="CC131" s="252"/>
      <c r="CD131" s="252"/>
      <c r="CE131" s="252"/>
      <c r="CF131" s="252"/>
      <c r="CG131" s="252" t="s">
        <v>48</v>
      </c>
      <c r="CH131" s="252"/>
      <c r="CI131" s="252"/>
      <c r="CJ131" s="252"/>
      <c r="CK131" s="252"/>
      <c r="CL131" s="252"/>
      <c r="CM131" s="252"/>
      <c r="CN131" s="252"/>
      <c r="CO131" s="252"/>
      <c r="CP131" s="252"/>
      <c r="CQ131" s="252"/>
      <c r="CR131" s="252"/>
      <c r="CS131" s="252"/>
      <c r="CT131" s="252"/>
      <c r="CU131" s="252"/>
      <c r="CV131" s="252"/>
      <c r="CW131" s="252"/>
      <c r="CX131" s="252" t="s">
        <v>48</v>
      </c>
      <c r="CY131" s="252"/>
      <c r="CZ131" s="252"/>
      <c r="DA131" s="252"/>
      <c r="DB131" s="252"/>
      <c r="DC131" s="252"/>
      <c r="DD131" s="252"/>
      <c r="DE131" s="252"/>
      <c r="DF131" s="252"/>
      <c r="DG131" s="252"/>
      <c r="DH131" s="252"/>
      <c r="DI131" s="252"/>
      <c r="DJ131" s="252"/>
      <c r="DK131" s="252"/>
      <c r="DL131" s="252"/>
      <c r="DM131" s="252"/>
      <c r="DN131" s="252"/>
      <c r="DO131" s="252" t="s">
        <v>48</v>
      </c>
      <c r="DP131" s="252"/>
      <c r="DQ131" s="252"/>
      <c r="DR131" s="252"/>
      <c r="DS131" s="252"/>
      <c r="DT131" s="252"/>
      <c r="DU131" s="252"/>
      <c r="DV131" s="252"/>
      <c r="DW131" s="252"/>
      <c r="DX131" s="252"/>
      <c r="DY131" s="252"/>
      <c r="DZ131" s="252"/>
      <c r="EA131" s="252"/>
      <c r="EB131" s="252"/>
      <c r="EC131" s="252"/>
      <c r="ED131" s="252"/>
      <c r="EE131" s="252"/>
      <c r="EF131" s="252" t="s">
        <v>48</v>
      </c>
      <c r="EG131" s="252"/>
      <c r="EH131" s="252"/>
      <c r="EI131" s="252"/>
      <c r="EJ131" s="252"/>
      <c r="EK131" s="252"/>
      <c r="EL131" s="252"/>
      <c r="EM131" s="252"/>
      <c r="EN131" s="252"/>
      <c r="EO131" s="252"/>
      <c r="EP131" s="252"/>
      <c r="EQ131" s="252"/>
      <c r="ER131" s="252"/>
      <c r="ES131" s="252"/>
      <c r="ET131" s="252"/>
      <c r="EU131" s="252" t="s">
        <v>48</v>
      </c>
      <c r="EV131" s="252"/>
      <c r="EW131" s="252"/>
      <c r="EX131" s="252"/>
      <c r="EY131" s="252"/>
      <c r="EZ131" s="252"/>
      <c r="FA131" s="252"/>
      <c r="FB131" s="252"/>
      <c r="FC131" s="252"/>
      <c r="FD131" s="252"/>
      <c r="FE131" s="252"/>
      <c r="FF131" s="252"/>
      <c r="FG131" s="252"/>
      <c r="FH131" s="252"/>
      <c r="FI131" s="252"/>
      <c r="FJ131" s="252"/>
      <c r="FK131" s="261"/>
    </row>
    <row r="132" spans="1:167" ht="12.75" customHeight="1">
      <c r="A132" s="203" t="s">
        <v>27</v>
      </c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51"/>
      <c r="AQ132" s="186"/>
      <c r="AR132" s="187"/>
      <c r="AS132" s="187"/>
      <c r="AT132" s="187"/>
      <c r="AU132" s="188"/>
      <c r="AV132" s="189" t="s">
        <v>48</v>
      </c>
      <c r="AW132" s="189"/>
      <c r="AX132" s="189"/>
      <c r="AY132" s="189"/>
      <c r="AZ132" s="189"/>
      <c r="BA132" s="189"/>
      <c r="BB132" s="189"/>
      <c r="BC132" s="189"/>
      <c r="BD132" s="189"/>
      <c r="BE132" s="189"/>
      <c r="BF132" s="189"/>
      <c r="BG132" s="189"/>
      <c r="BH132" s="189"/>
      <c r="BI132" s="189"/>
      <c r="BJ132" s="189"/>
      <c r="BK132" s="189"/>
      <c r="BL132" s="189"/>
      <c r="BM132" s="252" t="s">
        <v>48</v>
      </c>
      <c r="BN132" s="252"/>
      <c r="BO132" s="252"/>
      <c r="BP132" s="252"/>
      <c r="BQ132" s="252"/>
      <c r="BR132" s="252"/>
      <c r="BS132" s="252"/>
      <c r="BT132" s="252"/>
      <c r="BU132" s="252"/>
      <c r="BV132" s="252"/>
      <c r="BW132" s="252"/>
      <c r="BX132" s="252"/>
      <c r="BY132" s="252"/>
      <c r="BZ132" s="252"/>
      <c r="CA132" s="252"/>
      <c r="CB132" s="252"/>
      <c r="CC132" s="252"/>
      <c r="CD132" s="252"/>
      <c r="CE132" s="252"/>
      <c r="CF132" s="252"/>
      <c r="CG132" s="252" t="s">
        <v>48</v>
      </c>
      <c r="CH132" s="252"/>
      <c r="CI132" s="252"/>
      <c r="CJ132" s="252"/>
      <c r="CK132" s="252"/>
      <c r="CL132" s="252"/>
      <c r="CM132" s="252"/>
      <c r="CN132" s="252"/>
      <c r="CO132" s="252"/>
      <c r="CP132" s="252"/>
      <c r="CQ132" s="252"/>
      <c r="CR132" s="252"/>
      <c r="CS132" s="252"/>
      <c r="CT132" s="252"/>
      <c r="CU132" s="252"/>
      <c r="CV132" s="252"/>
      <c r="CW132" s="252"/>
      <c r="CX132" s="252" t="s">
        <v>48</v>
      </c>
      <c r="CY132" s="252"/>
      <c r="CZ132" s="252"/>
      <c r="DA132" s="252"/>
      <c r="DB132" s="252"/>
      <c r="DC132" s="252"/>
      <c r="DD132" s="252"/>
      <c r="DE132" s="252"/>
      <c r="DF132" s="252"/>
      <c r="DG132" s="252"/>
      <c r="DH132" s="252"/>
      <c r="DI132" s="252"/>
      <c r="DJ132" s="252"/>
      <c r="DK132" s="252"/>
      <c r="DL132" s="252"/>
      <c r="DM132" s="252"/>
      <c r="DN132" s="252"/>
      <c r="DO132" s="252" t="s">
        <v>48</v>
      </c>
      <c r="DP132" s="252"/>
      <c r="DQ132" s="252"/>
      <c r="DR132" s="252"/>
      <c r="DS132" s="252"/>
      <c r="DT132" s="252"/>
      <c r="DU132" s="252"/>
      <c r="DV132" s="252"/>
      <c r="DW132" s="252"/>
      <c r="DX132" s="252"/>
      <c r="DY132" s="252"/>
      <c r="DZ132" s="252"/>
      <c r="EA132" s="252"/>
      <c r="EB132" s="252"/>
      <c r="EC132" s="252"/>
      <c r="ED132" s="252"/>
      <c r="EE132" s="252"/>
      <c r="EF132" s="252" t="s">
        <v>48</v>
      </c>
      <c r="EG132" s="252"/>
      <c r="EH132" s="252"/>
      <c r="EI132" s="252"/>
      <c r="EJ132" s="252"/>
      <c r="EK132" s="252"/>
      <c r="EL132" s="252"/>
      <c r="EM132" s="252"/>
      <c r="EN132" s="252"/>
      <c r="EO132" s="252"/>
      <c r="EP132" s="252"/>
      <c r="EQ132" s="252"/>
      <c r="ER132" s="252"/>
      <c r="ES132" s="252"/>
      <c r="ET132" s="252"/>
      <c r="EU132" s="252" t="s">
        <v>48</v>
      </c>
      <c r="EV132" s="252"/>
      <c r="EW132" s="252"/>
      <c r="EX132" s="252"/>
      <c r="EY132" s="252"/>
      <c r="EZ132" s="252"/>
      <c r="FA132" s="252"/>
      <c r="FB132" s="252"/>
      <c r="FC132" s="252"/>
      <c r="FD132" s="252"/>
      <c r="FE132" s="252"/>
      <c r="FF132" s="252"/>
      <c r="FG132" s="252"/>
      <c r="FH132" s="252"/>
      <c r="FI132" s="252"/>
      <c r="FJ132" s="252"/>
      <c r="FK132" s="261"/>
    </row>
    <row r="133" spans="1:167" ht="15" customHeight="1">
      <c r="A133" s="220" t="s">
        <v>32</v>
      </c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51" t="s">
        <v>29</v>
      </c>
      <c r="AQ133" s="186" t="s">
        <v>29</v>
      </c>
      <c r="AR133" s="187"/>
      <c r="AS133" s="187"/>
      <c r="AT133" s="187"/>
      <c r="AU133" s="188"/>
      <c r="AV133" s="189" t="s">
        <v>157</v>
      </c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86"/>
      <c r="BG133" s="187"/>
      <c r="BH133" s="187"/>
      <c r="BI133" s="187"/>
      <c r="BJ133" s="187"/>
      <c r="BK133" s="187"/>
      <c r="BL133" s="188"/>
      <c r="BM133" s="251">
        <f>BM134+BM135</f>
        <v>119191890</v>
      </c>
      <c r="BN133" s="251"/>
      <c r="BO133" s="251"/>
      <c r="BP133" s="251"/>
      <c r="BQ133" s="251"/>
      <c r="BR133" s="251"/>
      <c r="BS133" s="251"/>
      <c r="BT133" s="251"/>
      <c r="BU133" s="251"/>
      <c r="BV133" s="251"/>
      <c r="BW133" s="251"/>
      <c r="BX133" s="251"/>
      <c r="BY133" s="251"/>
      <c r="BZ133" s="251"/>
      <c r="CA133" s="251"/>
      <c r="CB133" s="251"/>
      <c r="CC133" s="251"/>
      <c r="CD133" s="251"/>
      <c r="CE133" s="251"/>
      <c r="CF133" s="251"/>
      <c r="CG133" s="205" t="s">
        <v>33</v>
      </c>
      <c r="CH133" s="205"/>
      <c r="CI133" s="205"/>
      <c r="CJ133" s="205"/>
      <c r="CK133" s="205"/>
      <c r="CL133" s="205"/>
      <c r="CM133" s="205"/>
      <c r="CN133" s="205"/>
      <c r="CO133" s="205"/>
      <c r="CP133" s="205"/>
      <c r="CQ133" s="205"/>
      <c r="CR133" s="205"/>
      <c r="CS133" s="205"/>
      <c r="CT133" s="205"/>
      <c r="CU133" s="205"/>
      <c r="CV133" s="205"/>
      <c r="CW133" s="205"/>
      <c r="CX133" s="205" t="s">
        <v>48</v>
      </c>
      <c r="CY133" s="205"/>
      <c r="CZ133" s="205"/>
      <c r="DA133" s="205"/>
      <c r="DB133" s="205"/>
      <c r="DC133" s="205"/>
      <c r="DD133" s="205"/>
      <c r="DE133" s="205"/>
      <c r="DF133" s="205"/>
      <c r="DG133" s="205"/>
      <c r="DH133" s="205"/>
      <c r="DI133" s="205"/>
      <c r="DJ133" s="205"/>
      <c r="DK133" s="205"/>
      <c r="DL133" s="205"/>
      <c r="DM133" s="205"/>
      <c r="DN133" s="205"/>
      <c r="DO133" s="205" t="s">
        <v>48</v>
      </c>
      <c r="DP133" s="205"/>
      <c r="DQ133" s="205"/>
      <c r="DR133" s="205"/>
      <c r="DS133" s="205"/>
      <c r="DT133" s="205"/>
      <c r="DU133" s="205"/>
      <c r="DV133" s="205"/>
      <c r="DW133" s="205"/>
      <c r="DX133" s="205"/>
      <c r="DY133" s="205"/>
      <c r="DZ133" s="205"/>
      <c r="EA133" s="205"/>
      <c r="EB133" s="205"/>
      <c r="EC133" s="205"/>
      <c r="ED133" s="205"/>
      <c r="EE133" s="205"/>
      <c r="EF133" s="251">
        <f>EF134+EF135</f>
        <v>98403388.64000008</v>
      </c>
      <c r="EG133" s="251"/>
      <c r="EH133" s="251"/>
      <c r="EI133" s="251"/>
      <c r="EJ133" s="251"/>
      <c r="EK133" s="251"/>
      <c r="EL133" s="251"/>
      <c r="EM133" s="251"/>
      <c r="EN133" s="251"/>
      <c r="EO133" s="251"/>
      <c r="EP133" s="251"/>
      <c r="EQ133" s="251"/>
      <c r="ER133" s="251"/>
      <c r="ES133" s="251"/>
      <c r="ET133" s="251"/>
      <c r="EU133" s="205" t="s">
        <v>48</v>
      </c>
      <c r="EV133" s="205"/>
      <c r="EW133" s="205"/>
      <c r="EX133" s="205"/>
      <c r="EY133" s="205"/>
      <c r="EZ133" s="205"/>
      <c r="FA133" s="205"/>
      <c r="FB133" s="205"/>
      <c r="FC133" s="205"/>
      <c r="FD133" s="205"/>
      <c r="FE133" s="205"/>
      <c r="FF133" s="205"/>
      <c r="FG133" s="205"/>
      <c r="FH133" s="205"/>
      <c r="FI133" s="205"/>
      <c r="FJ133" s="205"/>
      <c r="FK133" s="262"/>
    </row>
    <row r="134" spans="1:167" ht="16.5" customHeight="1">
      <c r="A134" s="209" t="s">
        <v>88</v>
      </c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42" t="s">
        <v>34</v>
      </c>
      <c r="AQ134" s="186" t="s">
        <v>34</v>
      </c>
      <c r="AR134" s="187"/>
      <c r="AS134" s="187"/>
      <c r="AT134" s="187"/>
      <c r="AU134" s="188"/>
      <c r="AV134" s="189" t="s">
        <v>158</v>
      </c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6"/>
      <c r="BG134" s="187"/>
      <c r="BH134" s="187"/>
      <c r="BI134" s="187"/>
      <c r="BJ134" s="187"/>
      <c r="BK134" s="187"/>
      <c r="BL134" s="188"/>
      <c r="BM134" s="251">
        <f>-BL19</f>
        <v>-272853200</v>
      </c>
      <c r="BN134" s="251"/>
      <c r="BO134" s="251"/>
      <c r="BP134" s="251"/>
      <c r="BQ134" s="251"/>
      <c r="BR134" s="251"/>
      <c r="BS134" s="251"/>
      <c r="BT134" s="251"/>
      <c r="BU134" s="251"/>
      <c r="BV134" s="251"/>
      <c r="BW134" s="251"/>
      <c r="BX134" s="251"/>
      <c r="BY134" s="251"/>
      <c r="BZ134" s="251"/>
      <c r="CA134" s="251"/>
      <c r="CB134" s="251"/>
      <c r="CC134" s="251"/>
      <c r="CD134" s="251"/>
      <c r="CE134" s="251"/>
      <c r="CF134" s="251"/>
      <c r="CG134" s="205" t="s">
        <v>33</v>
      </c>
      <c r="CH134" s="205"/>
      <c r="CI134" s="205"/>
      <c r="CJ134" s="205"/>
      <c r="CK134" s="205"/>
      <c r="CL134" s="205"/>
      <c r="CM134" s="205"/>
      <c r="CN134" s="205"/>
      <c r="CO134" s="205"/>
      <c r="CP134" s="205"/>
      <c r="CQ134" s="205"/>
      <c r="CR134" s="205"/>
      <c r="CS134" s="205"/>
      <c r="CT134" s="205"/>
      <c r="CU134" s="205"/>
      <c r="CV134" s="205"/>
      <c r="CW134" s="205"/>
      <c r="CX134" s="205" t="s">
        <v>48</v>
      </c>
      <c r="CY134" s="205"/>
      <c r="CZ134" s="205"/>
      <c r="DA134" s="205"/>
      <c r="DB134" s="205"/>
      <c r="DC134" s="205"/>
      <c r="DD134" s="205"/>
      <c r="DE134" s="205"/>
      <c r="DF134" s="205"/>
      <c r="DG134" s="205"/>
      <c r="DH134" s="205"/>
      <c r="DI134" s="205"/>
      <c r="DJ134" s="205"/>
      <c r="DK134" s="205"/>
      <c r="DL134" s="205"/>
      <c r="DM134" s="205"/>
      <c r="DN134" s="205"/>
      <c r="DO134" s="205" t="s">
        <v>48</v>
      </c>
      <c r="DP134" s="205"/>
      <c r="DQ134" s="205"/>
      <c r="DR134" s="205"/>
      <c r="DS134" s="205"/>
      <c r="DT134" s="205"/>
      <c r="DU134" s="205"/>
      <c r="DV134" s="205"/>
      <c r="DW134" s="205"/>
      <c r="DX134" s="205"/>
      <c r="DY134" s="205"/>
      <c r="DZ134" s="205"/>
      <c r="EA134" s="205"/>
      <c r="EB134" s="205"/>
      <c r="EC134" s="205"/>
      <c r="ED134" s="205"/>
      <c r="EE134" s="205"/>
      <c r="EF134" s="251">
        <f>-EF19</f>
        <v>-248634103.35</v>
      </c>
      <c r="EG134" s="251"/>
      <c r="EH134" s="251"/>
      <c r="EI134" s="251"/>
      <c r="EJ134" s="251"/>
      <c r="EK134" s="251"/>
      <c r="EL134" s="251"/>
      <c r="EM134" s="251"/>
      <c r="EN134" s="251"/>
      <c r="EO134" s="251"/>
      <c r="EP134" s="251"/>
      <c r="EQ134" s="251"/>
      <c r="ER134" s="251"/>
      <c r="ES134" s="251"/>
      <c r="ET134" s="251"/>
      <c r="EU134" s="205" t="s">
        <v>33</v>
      </c>
      <c r="EV134" s="205"/>
      <c r="EW134" s="205"/>
      <c r="EX134" s="205"/>
      <c r="EY134" s="205"/>
      <c r="EZ134" s="205"/>
      <c r="FA134" s="205"/>
      <c r="FB134" s="205"/>
      <c r="FC134" s="205"/>
      <c r="FD134" s="205"/>
      <c r="FE134" s="205"/>
      <c r="FF134" s="205"/>
      <c r="FG134" s="205"/>
      <c r="FH134" s="205"/>
      <c r="FI134" s="205"/>
      <c r="FJ134" s="205"/>
      <c r="FK134" s="262"/>
    </row>
    <row r="135" spans="1:167" ht="18.75" customHeight="1">
      <c r="A135" s="209" t="s">
        <v>89</v>
      </c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42" t="s">
        <v>35</v>
      </c>
      <c r="AQ135" s="186" t="s">
        <v>35</v>
      </c>
      <c r="AR135" s="187"/>
      <c r="AS135" s="187"/>
      <c r="AT135" s="187"/>
      <c r="AU135" s="188"/>
      <c r="AV135" s="189" t="s">
        <v>159</v>
      </c>
      <c r="AW135" s="189"/>
      <c r="AX135" s="189"/>
      <c r="AY135" s="189"/>
      <c r="AZ135" s="189"/>
      <c r="BA135" s="189"/>
      <c r="BB135" s="189"/>
      <c r="BC135" s="189"/>
      <c r="BD135" s="189"/>
      <c r="BE135" s="189"/>
      <c r="BF135" s="186"/>
      <c r="BG135" s="187"/>
      <c r="BH135" s="187"/>
      <c r="BI135" s="187"/>
      <c r="BJ135" s="187"/>
      <c r="BK135" s="187"/>
      <c r="BL135" s="188"/>
      <c r="BM135" s="251">
        <f>BD48</f>
        <v>392045090</v>
      </c>
      <c r="BN135" s="251"/>
      <c r="BO135" s="251"/>
      <c r="BP135" s="251"/>
      <c r="BQ135" s="251"/>
      <c r="BR135" s="251"/>
      <c r="BS135" s="251"/>
      <c r="BT135" s="251"/>
      <c r="BU135" s="251"/>
      <c r="BV135" s="251"/>
      <c r="BW135" s="251"/>
      <c r="BX135" s="251"/>
      <c r="BY135" s="251"/>
      <c r="BZ135" s="251"/>
      <c r="CA135" s="251"/>
      <c r="CB135" s="251"/>
      <c r="CC135" s="251"/>
      <c r="CD135" s="251"/>
      <c r="CE135" s="251"/>
      <c r="CF135" s="251"/>
      <c r="CG135" s="205" t="s">
        <v>33</v>
      </c>
      <c r="CH135" s="205"/>
      <c r="CI135" s="205"/>
      <c r="CJ135" s="205"/>
      <c r="CK135" s="205"/>
      <c r="CL135" s="205"/>
      <c r="CM135" s="205"/>
      <c r="CN135" s="205"/>
      <c r="CO135" s="205"/>
      <c r="CP135" s="205"/>
      <c r="CQ135" s="205"/>
      <c r="CR135" s="205"/>
      <c r="CS135" s="205"/>
      <c r="CT135" s="205"/>
      <c r="CU135" s="205"/>
      <c r="CV135" s="205"/>
      <c r="CW135" s="205"/>
      <c r="CX135" s="205" t="s">
        <v>48</v>
      </c>
      <c r="CY135" s="205"/>
      <c r="CZ135" s="205"/>
      <c r="DA135" s="205"/>
      <c r="DB135" s="205"/>
      <c r="DC135" s="205"/>
      <c r="DD135" s="205"/>
      <c r="DE135" s="205"/>
      <c r="DF135" s="205"/>
      <c r="DG135" s="205"/>
      <c r="DH135" s="205"/>
      <c r="DI135" s="205"/>
      <c r="DJ135" s="205"/>
      <c r="DK135" s="205"/>
      <c r="DL135" s="205"/>
      <c r="DM135" s="205"/>
      <c r="DN135" s="205"/>
      <c r="DO135" s="205" t="s">
        <v>48</v>
      </c>
      <c r="DP135" s="205"/>
      <c r="DQ135" s="205"/>
      <c r="DR135" s="205"/>
      <c r="DS135" s="205"/>
      <c r="DT135" s="205"/>
      <c r="DU135" s="205"/>
      <c r="DV135" s="205"/>
      <c r="DW135" s="205"/>
      <c r="DX135" s="205"/>
      <c r="DY135" s="205"/>
      <c r="DZ135" s="205"/>
      <c r="EA135" s="205"/>
      <c r="EB135" s="205"/>
      <c r="EC135" s="205"/>
      <c r="ED135" s="205"/>
      <c r="EE135" s="205"/>
      <c r="EF135" s="251">
        <f>DY48</f>
        <v>347037491.99000007</v>
      </c>
      <c r="EG135" s="251"/>
      <c r="EH135" s="251"/>
      <c r="EI135" s="251"/>
      <c r="EJ135" s="251"/>
      <c r="EK135" s="251"/>
      <c r="EL135" s="251"/>
      <c r="EM135" s="251"/>
      <c r="EN135" s="251"/>
      <c r="EO135" s="251"/>
      <c r="EP135" s="251"/>
      <c r="EQ135" s="251"/>
      <c r="ER135" s="251"/>
      <c r="ES135" s="251"/>
      <c r="ET135" s="251"/>
      <c r="EU135" s="205" t="s">
        <v>33</v>
      </c>
      <c r="EV135" s="205"/>
      <c r="EW135" s="205"/>
      <c r="EX135" s="205"/>
      <c r="EY135" s="205"/>
      <c r="EZ135" s="205"/>
      <c r="FA135" s="205"/>
      <c r="FB135" s="205"/>
      <c r="FC135" s="205"/>
      <c r="FD135" s="205"/>
      <c r="FE135" s="205"/>
      <c r="FF135" s="205"/>
      <c r="FG135" s="205"/>
      <c r="FH135" s="205"/>
      <c r="FI135" s="205"/>
      <c r="FJ135" s="205"/>
      <c r="FK135" s="262"/>
    </row>
    <row r="136" spans="1:167" ht="25.5" customHeight="1">
      <c r="A136" s="201" t="s">
        <v>36</v>
      </c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42" t="s">
        <v>30</v>
      </c>
      <c r="AQ136" s="186" t="s">
        <v>30</v>
      </c>
      <c r="AR136" s="187"/>
      <c r="AS136" s="187"/>
      <c r="AT136" s="187"/>
      <c r="AU136" s="188"/>
      <c r="AV136" s="205" t="s">
        <v>33</v>
      </c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6"/>
      <c r="BG136" s="207"/>
      <c r="BH136" s="207"/>
      <c r="BI136" s="207"/>
      <c r="BJ136" s="207"/>
      <c r="BK136" s="207"/>
      <c r="BL136" s="208"/>
      <c r="BM136" s="205" t="s">
        <v>33</v>
      </c>
      <c r="BN136" s="205"/>
      <c r="BO136" s="205"/>
      <c r="BP136" s="205"/>
      <c r="BQ136" s="205"/>
      <c r="BR136" s="205"/>
      <c r="BS136" s="205"/>
      <c r="BT136" s="205"/>
      <c r="BU136" s="205"/>
      <c r="BV136" s="205"/>
      <c r="BW136" s="205"/>
      <c r="BX136" s="205"/>
      <c r="BY136" s="205"/>
      <c r="BZ136" s="205"/>
      <c r="CA136" s="205"/>
      <c r="CB136" s="205"/>
      <c r="CC136" s="205"/>
      <c r="CD136" s="205"/>
      <c r="CE136" s="205"/>
      <c r="CF136" s="205"/>
      <c r="CG136" s="251">
        <f>SUM(CG137)</f>
        <v>98403388.64000008</v>
      </c>
      <c r="CH136" s="251"/>
      <c r="CI136" s="251"/>
      <c r="CJ136" s="251"/>
      <c r="CK136" s="251"/>
      <c r="CL136" s="251"/>
      <c r="CM136" s="251"/>
      <c r="CN136" s="251"/>
      <c r="CO136" s="251"/>
      <c r="CP136" s="251"/>
      <c r="CQ136" s="251"/>
      <c r="CR136" s="251"/>
      <c r="CS136" s="251"/>
      <c r="CT136" s="251"/>
      <c r="CU136" s="251"/>
      <c r="CV136" s="251"/>
      <c r="CW136" s="251"/>
      <c r="CX136" s="205" t="s">
        <v>48</v>
      </c>
      <c r="CY136" s="205"/>
      <c r="CZ136" s="205"/>
      <c r="DA136" s="205"/>
      <c r="DB136" s="205"/>
      <c r="DC136" s="205"/>
      <c r="DD136" s="205"/>
      <c r="DE136" s="205"/>
      <c r="DF136" s="205"/>
      <c r="DG136" s="205"/>
      <c r="DH136" s="205"/>
      <c r="DI136" s="205"/>
      <c r="DJ136" s="205"/>
      <c r="DK136" s="205"/>
      <c r="DL136" s="205"/>
      <c r="DM136" s="205"/>
      <c r="DN136" s="205"/>
      <c r="DO136" s="205" t="s">
        <v>48</v>
      </c>
      <c r="DP136" s="205"/>
      <c r="DQ136" s="205"/>
      <c r="DR136" s="205"/>
      <c r="DS136" s="205"/>
      <c r="DT136" s="205"/>
      <c r="DU136" s="205"/>
      <c r="DV136" s="205"/>
      <c r="DW136" s="205"/>
      <c r="DX136" s="205"/>
      <c r="DY136" s="205"/>
      <c r="DZ136" s="205"/>
      <c r="EA136" s="205"/>
      <c r="EB136" s="205"/>
      <c r="EC136" s="205"/>
      <c r="ED136" s="205"/>
      <c r="EE136" s="205"/>
      <c r="EF136" s="251">
        <f>SUM(CG136)</f>
        <v>98403388.64000008</v>
      </c>
      <c r="EG136" s="251"/>
      <c r="EH136" s="251"/>
      <c r="EI136" s="251"/>
      <c r="EJ136" s="251"/>
      <c r="EK136" s="251"/>
      <c r="EL136" s="251"/>
      <c r="EM136" s="251"/>
      <c r="EN136" s="251"/>
      <c r="EO136" s="251"/>
      <c r="EP136" s="251"/>
      <c r="EQ136" s="251"/>
      <c r="ER136" s="251"/>
      <c r="ES136" s="251"/>
      <c r="ET136" s="251"/>
      <c r="EU136" s="205" t="s">
        <v>33</v>
      </c>
      <c r="EV136" s="205"/>
      <c r="EW136" s="205"/>
      <c r="EX136" s="205"/>
      <c r="EY136" s="205"/>
      <c r="EZ136" s="205"/>
      <c r="FA136" s="205"/>
      <c r="FB136" s="205"/>
      <c r="FC136" s="205"/>
      <c r="FD136" s="205"/>
      <c r="FE136" s="205"/>
      <c r="FF136" s="205"/>
      <c r="FG136" s="205"/>
      <c r="FH136" s="205"/>
      <c r="FI136" s="205"/>
      <c r="FJ136" s="205"/>
      <c r="FK136" s="262"/>
    </row>
    <row r="137" spans="1:167" ht="34.5" customHeight="1">
      <c r="A137" s="226" t="s">
        <v>90</v>
      </c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F137" s="227"/>
      <c r="AG137" s="227"/>
      <c r="AH137" s="227"/>
      <c r="AI137" s="227"/>
      <c r="AJ137" s="227"/>
      <c r="AK137" s="227"/>
      <c r="AL137" s="227"/>
      <c r="AM137" s="227"/>
      <c r="AN137" s="227"/>
      <c r="AO137" s="227"/>
      <c r="AP137" s="42" t="s">
        <v>37</v>
      </c>
      <c r="AQ137" s="186" t="s">
        <v>37</v>
      </c>
      <c r="AR137" s="187"/>
      <c r="AS137" s="187"/>
      <c r="AT137" s="187"/>
      <c r="AU137" s="188"/>
      <c r="AV137" s="205" t="s">
        <v>33</v>
      </c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6"/>
      <c r="BG137" s="207"/>
      <c r="BH137" s="207"/>
      <c r="BI137" s="207"/>
      <c r="BJ137" s="207"/>
      <c r="BK137" s="207"/>
      <c r="BL137" s="208"/>
      <c r="BM137" s="205" t="s">
        <v>33</v>
      </c>
      <c r="BN137" s="205"/>
      <c r="BO137" s="205"/>
      <c r="BP137" s="205"/>
      <c r="BQ137" s="205"/>
      <c r="BR137" s="205"/>
      <c r="BS137" s="205"/>
      <c r="BT137" s="205"/>
      <c r="BU137" s="205"/>
      <c r="BV137" s="205"/>
      <c r="BW137" s="205"/>
      <c r="BX137" s="205"/>
      <c r="BY137" s="205"/>
      <c r="BZ137" s="205"/>
      <c r="CA137" s="205"/>
      <c r="CB137" s="205"/>
      <c r="CC137" s="205"/>
      <c r="CD137" s="205"/>
      <c r="CE137" s="205"/>
      <c r="CF137" s="205"/>
      <c r="CG137" s="251">
        <f>SUM(CG138+CG139)</f>
        <v>98403388.64000008</v>
      </c>
      <c r="CH137" s="251"/>
      <c r="CI137" s="251"/>
      <c r="CJ137" s="251"/>
      <c r="CK137" s="251"/>
      <c r="CL137" s="251"/>
      <c r="CM137" s="251"/>
      <c r="CN137" s="251"/>
      <c r="CO137" s="251"/>
      <c r="CP137" s="251"/>
      <c r="CQ137" s="251"/>
      <c r="CR137" s="251"/>
      <c r="CS137" s="251"/>
      <c r="CT137" s="251"/>
      <c r="CU137" s="251"/>
      <c r="CV137" s="251"/>
      <c r="CW137" s="251"/>
      <c r="CX137" s="205" t="s">
        <v>33</v>
      </c>
      <c r="CY137" s="205"/>
      <c r="CZ137" s="205"/>
      <c r="DA137" s="205"/>
      <c r="DB137" s="205"/>
      <c r="DC137" s="205"/>
      <c r="DD137" s="205"/>
      <c r="DE137" s="205"/>
      <c r="DF137" s="205"/>
      <c r="DG137" s="205"/>
      <c r="DH137" s="205"/>
      <c r="DI137" s="205"/>
      <c r="DJ137" s="205"/>
      <c r="DK137" s="205"/>
      <c r="DL137" s="205"/>
      <c r="DM137" s="205"/>
      <c r="DN137" s="205"/>
      <c r="DO137" s="205" t="s">
        <v>48</v>
      </c>
      <c r="DP137" s="205"/>
      <c r="DQ137" s="205"/>
      <c r="DR137" s="205"/>
      <c r="DS137" s="205"/>
      <c r="DT137" s="205"/>
      <c r="DU137" s="205"/>
      <c r="DV137" s="205"/>
      <c r="DW137" s="205"/>
      <c r="DX137" s="205"/>
      <c r="DY137" s="205"/>
      <c r="DZ137" s="205"/>
      <c r="EA137" s="205"/>
      <c r="EB137" s="205"/>
      <c r="EC137" s="205"/>
      <c r="ED137" s="205"/>
      <c r="EE137" s="205"/>
      <c r="EF137" s="251">
        <f>SUM(CG137)</f>
        <v>98403388.64000008</v>
      </c>
      <c r="EG137" s="251"/>
      <c r="EH137" s="251"/>
      <c r="EI137" s="251"/>
      <c r="EJ137" s="251"/>
      <c r="EK137" s="251"/>
      <c r="EL137" s="251"/>
      <c r="EM137" s="251"/>
      <c r="EN137" s="251"/>
      <c r="EO137" s="251"/>
      <c r="EP137" s="251"/>
      <c r="EQ137" s="251"/>
      <c r="ER137" s="251"/>
      <c r="ES137" s="251"/>
      <c r="ET137" s="251"/>
      <c r="EU137" s="205" t="s">
        <v>33</v>
      </c>
      <c r="EV137" s="205"/>
      <c r="EW137" s="205"/>
      <c r="EX137" s="205"/>
      <c r="EY137" s="205"/>
      <c r="EZ137" s="205"/>
      <c r="FA137" s="205"/>
      <c r="FB137" s="205"/>
      <c r="FC137" s="205"/>
      <c r="FD137" s="205"/>
      <c r="FE137" s="205"/>
      <c r="FF137" s="205"/>
      <c r="FG137" s="205"/>
      <c r="FH137" s="205"/>
      <c r="FI137" s="205"/>
      <c r="FJ137" s="205"/>
      <c r="FK137" s="262"/>
    </row>
    <row r="138" spans="1:167" ht="33" customHeight="1">
      <c r="A138" s="226" t="s">
        <v>38</v>
      </c>
      <c r="B138" s="227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F138" s="227"/>
      <c r="AG138" s="227"/>
      <c r="AH138" s="227"/>
      <c r="AI138" s="227"/>
      <c r="AJ138" s="227"/>
      <c r="AK138" s="227"/>
      <c r="AL138" s="227"/>
      <c r="AM138" s="227"/>
      <c r="AN138" s="227"/>
      <c r="AO138" s="227"/>
      <c r="AP138" s="53" t="s">
        <v>39</v>
      </c>
      <c r="AQ138" s="213" t="s">
        <v>39</v>
      </c>
      <c r="AR138" s="214"/>
      <c r="AS138" s="214"/>
      <c r="AT138" s="214"/>
      <c r="AU138" s="215"/>
      <c r="AV138" s="216" t="s">
        <v>33</v>
      </c>
      <c r="AW138" s="216"/>
      <c r="AX138" s="216"/>
      <c r="AY138" s="216"/>
      <c r="AZ138" s="216"/>
      <c r="BA138" s="216"/>
      <c r="BB138" s="216"/>
      <c r="BC138" s="216"/>
      <c r="BD138" s="216"/>
      <c r="BE138" s="216"/>
      <c r="BF138" s="217"/>
      <c r="BG138" s="218"/>
      <c r="BH138" s="218"/>
      <c r="BI138" s="218"/>
      <c r="BJ138" s="218"/>
      <c r="BK138" s="218"/>
      <c r="BL138" s="219"/>
      <c r="BM138" s="216" t="s">
        <v>33</v>
      </c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  <c r="BZ138" s="216"/>
      <c r="CA138" s="216"/>
      <c r="CB138" s="216"/>
      <c r="CC138" s="216"/>
      <c r="CD138" s="216"/>
      <c r="CE138" s="216"/>
      <c r="CF138" s="216"/>
      <c r="CG138" s="256">
        <f>SUM(-CG19)</f>
        <v>-248634103.35</v>
      </c>
      <c r="CH138" s="256"/>
      <c r="CI138" s="256"/>
      <c r="CJ138" s="256"/>
      <c r="CK138" s="256"/>
      <c r="CL138" s="256"/>
      <c r="CM138" s="256"/>
      <c r="CN138" s="256"/>
      <c r="CO138" s="256"/>
      <c r="CP138" s="256"/>
      <c r="CQ138" s="256"/>
      <c r="CR138" s="256"/>
      <c r="CS138" s="256"/>
      <c r="CT138" s="256"/>
      <c r="CU138" s="256"/>
      <c r="CV138" s="256"/>
      <c r="CW138" s="256"/>
      <c r="CX138" s="216" t="s">
        <v>48</v>
      </c>
      <c r="CY138" s="216"/>
      <c r="CZ138" s="216"/>
      <c r="DA138" s="216"/>
      <c r="DB138" s="216"/>
      <c r="DC138" s="216"/>
      <c r="DD138" s="216"/>
      <c r="DE138" s="216"/>
      <c r="DF138" s="216"/>
      <c r="DG138" s="216"/>
      <c r="DH138" s="216"/>
      <c r="DI138" s="216"/>
      <c r="DJ138" s="216"/>
      <c r="DK138" s="216"/>
      <c r="DL138" s="216"/>
      <c r="DM138" s="216"/>
      <c r="DN138" s="216"/>
      <c r="DO138" s="216" t="s">
        <v>33</v>
      </c>
      <c r="DP138" s="216"/>
      <c r="DQ138" s="216"/>
      <c r="DR138" s="216"/>
      <c r="DS138" s="216"/>
      <c r="DT138" s="216"/>
      <c r="DU138" s="216"/>
      <c r="DV138" s="216"/>
      <c r="DW138" s="216"/>
      <c r="DX138" s="216"/>
      <c r="DY138" s="216"/>
      <c r="DZ138" s="216"/>
      <c r="EA138" s="216"/>
      <c r="EB138" s="216"/>
      <c r="EC138" s="216"/>
      <c r="ED138" s="216"/>
      <c r="EE138" s="216"/>
      <c r="EF138" s="256">
        <f>SUM(CG138)</f>
        <v>-248634103.35</v>
      </c>
      <c r="EG138" s="256"/>
      <c r="EH138" s="256"/>
      <c r="EI138" s="256"/>
      <c r="EJ138" s="256"/>
      <c r="EK138" s="256"/>
      <c r="EL138" s="256"/>
      <c r="EM138" s="256"/>
      <c r="EN138" s="256"/>
      <c r="EO138" s="256"/>
      <c r="EP138" s="256"/>
      <c r="EQ138" s="256"/>
      <c r="ER138" s="256"/>
      <c r="ES138" s="256"/>
      <c r="ET138" s="256"/>
      <c r="EU138" s="216" t="s">
        <v>33</v>
      </c>
      <c r="EV138" s="216"/>
      <c r="EW138" s="216"/>
      <c r="EX138" s="216"/>
      <c r="EY138" s="216"/>
      <c r="EZ138" s="216"/>
      <c r="FA138" s="216"/>
      <c r="FB138" s="216"/>
      <c r="FC138" s="216"/>
      <c r="FD138" s="216"/>
      <c r="FE138" s="216"/>
      <c r="FF138" s="216"/>
      <c r="FG138" s="216"/>
      <c r="FH138" s="216"/>
      <c r="FI138" s="216"/>
      <c r="FJ138" s="216"/>
      <c r="FK138" s="257"/>
    </row>
    <row r="139" spans="1:167" ht="24.75" customHeight="1">
      <c r="A139" s="201" t="s">
        <v>40</v>
      </c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53" t="s">
        <v>41</v>
      </c>
      <c r="AQ139" s="213" t="s">
        <v>41</v>
      </c>
      <c r="AR139" s="214"/>
      <c r="AS139" s="214"/>
      <c r="AT139" s="214"/>
      <c r="AU139" s="215"/>
      <c r="AV139" s="216" t="s">
        <v>33</v>
      </c>
      <c r="AW139" s="216"/>
      <c r="AX139" s="216"/>
      <c r="AY139" s="216"/>
      <c r="AZ139" s="216"/>
      <c r="BA139" s="216"/>
      <c r="BB139" s="216"/>
      <c r="BC139" s="216"/>
      <c r="BD139" s="216"/>
      <c r="BE139" s="216"/>
      <c r="BF139" s="217"/>
      <c r="BG139" s="218"/>
      <c r="BH139" s="218"/>
      <c r="BI139" s="218"/>
      <c r="BJ139" s="218"/>
      <c r="BK139" s="218"/>
      <c r="BL139" s="219"/>
      <c r="BM139" s="216" t="s">
        <v>33</v>
      </c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  <c r="BZ139" s="216"/>
      <c r="CA139" s="216"/>
      <c r="CB139" s="216"/>
      <c r="CC139" s="216"/>
      <c r="CD139" s="216"/>
      <c r="CE139" s="216"/>
      <c r="CF139" s="216"/>
      <c r="CG139" s="256">
        <f>CI48</f>
        <v>347037491.99000007</v>
      </c>
      <c r="CH139" s="256"/>
      <c r="CI139" s="256"/>
      <c r="CJ139" s="256"/>
      <c r="CK139" s="256"/>
      <c r="CL139" s="256"/>
      <c r="CM139" s="256"/>
      <c r="CN139" s="256"/>
      <c r="CO139" s="256"/>
      <c r="CP139" s="256"/>
      <c r="CQ139" s="256"/>
      <c r="CR139" s="256"/>
      <c r="CS139" s="256"/>
      <c r="CT139" s="256"/>
      <c r="CU139" s="256"/>
      <c r="CV139" s="256"/>
      <c r="CW139" s="256"/>
      <c r="CX139" s="216" t="s">
        <v>33</v>
      </c>
      <c r="CY139" s="216"/>
      <c r="CZ139" s="216"/>
      <c r="DA139" s="216"/>
      <c r="DB139" s="216"/>
      <c r="DC139" s="216"/>
      <c r="DD139" s="216"/>
      <c r="DE139" s="216"/>
      <c r="DF139" s="216"/>
      <c r="DG139" s="216"/>
      <c r="DH139" s="216"/>
      <c r="DI139" s="216"/>
      <c r="DJ139" s="216"/>
      <c r="DK139" s="216"/>
      <c r="DL139" s="216"/>
      <c r="DM139" s="216"/>
      <c r="DN139" s="216"/>
      <c r="DO139" s="216" t="s">
        <v>48</v>
      </c>
      <c r="DP139" s="216"/>
      <c r="DQ139" s="216"/>
      <c r="DR139" s="216"/>
      <c r="DS139" s="216"/>
      <c r="DT139" s="216"/>
      <c r="DU139" s="216"/>
      <c r="DV139" s="216"/>
      <c r="DW139" s="216"/>
      <c r="DX139" s="216"/>
      <c r="DY139" s="216"/>
      <c r="DZ139" s="216"/>
      <c r="EA139" s="216"/>
      <c r="EB139" s="216"/>
      <c r="EC139" s="216"/>
      <c r="ED139" s="216"/>
      <c r="EE139" s="216"/>
      <c r="EF139" s="256">
        <f>SUM(CG139)</f>
        <v>347037491.99000007</v>
      </c>
      <c r="EG139" s="256"/>
      <c r="EH139" s="256"/>
      <c r="EI139" s="256"/>
      <c r="EJ139" s="256"/>
      <c r="EK139" s="256"/>
      <c r="EL139" s="256"/>
      <c r="EM139" s="256"/>
      <c r="EN139" s="256"/>
      <c r="EO139" s="256"/>
      <c r="EP139" s="256"/>
      <c r="EQ139" s="256"/>
      <c r="ER139" s="256"/>
      <c r="ES139" s="256"/>
      <c r="ET139" s="256"/>
      <c r="EU139" s="216" t="s">
        <v>33</v>
      </c>
      <c r="EV139" s="216"/>
      <c r="EW139" s="216"/>
      <c r="EX139" s="216"/>
      <c r="EY139" s="216"/>
      <c r="EZ139" s="216"/>
      <c r="FA139" s="216"/>
      <c r="FB139" s="216"/>
      <c r="FC139" s="216"/>
      <c r="FD139" s="216"/>
      <c r="FE139" s="216"/>
      <c r="FF139" s="216"/>
      <c r="FG139" s="216"/>
      <c r="FH139" s="216"/>
      <c r="FI139" s="216"/>
      <c r="FJ139" s="216"/>
      <c r="FK139" s="257"/>
    </row>
    <row r="140" spans="1:167" ht="23.25" customHeight="1">
      <c r="A140" s="226" t="s">
        <v>91</v>
      </c>
      <c r="B140" s="227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53" t="s">
        <v>42</v>
      </c>
      <c r="AQ140" s="213" t="s">
        <v>42</v>
      </c>
      <c r="AR140" s="214"/>
      <c r="AS140" s="214"/>
      <c r="AT140" s="214"/>
      <c r="AU140" s="215"/>
      <c r="AV140" s="216" t="s">
        <v>33</v>
      </c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7"/>
      <c r="BG140" s="218"/>
      <c r="BH140" s="218"/>
      <c r="BI140" s="218"/>
      <c r="BJ140" s="218"/>
      <c r="BK140" s="218"/>
      <c r="BL140" s="219"/>
      <c r="BM140" s="216" t="s">
        <v>33</v>
      </c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  <c r="BZ140" s="216"/>
      <c r="CA140" s="216"/>
      <c r="CB140" s="216"/>
      <c r="CC140" s="216"/>
      <c r="CD140" s="216"/>
      <c r="CE140" s="216"/>
      <c r="CF140" s="216"/>
      <c r="CG140" s="216" t="s">
        <v>33</v>
      </c>
      <c r="CH140" s="216"/>
      <c r="CI140" s="216"/>
      <c r="CJ140" s="216"/>
      <c r="CK140" s="216"/>
      <c r="CL140" s="216"/>
      <c r="CM140" s="216"/>
      <c r="CN140" s="216"/>
      <c r="CO140" s="216"/>
      <c r="CP140" s="216"/>
      <c r="CQ140" s="216"/>
      <c r="CR140" s="216"/>
      <c r="CS140" s="216"/>
      <c r="CT140" s="216"/>
      <c r="CU140" s="216"/>
      <c r="CV140" s="216"/>
      <c r="CW140" s="216"/>
      <c r="CX140" s="216" t="s">
        <v>48</v>
      </c>
      <c r="CY140" s="216"/>
      <c r="CZ140" s="216"/>
      <c r="DA140" s="216"/>
      <c r="DB140" s="216"/>
      <c r="DC140" s="216"/>
      <c r="DD140" s="216"/>
      <c r="DE140" s="216"/>
      <c r="DF140" s="216"/>
      <c r="DG140" s="216"/>
      <c r="DH140" s="216"/>
      <c r="DI140" s="216"/>
      <c r="DJ140" s="216"/>
      <c r="DK140" s="216"/>
      <c r="DL140" s="216"/>
      <c r="DM140" s="216"/>
      <c r="DN140" s="216"/>
      <c r="DO140" s="216" t="s">
        <v>48</v>
      </c>
      <c r="DP140" s="216"/>
      <c r="DQ140" s="216"/>
      <c r="DR140" s="216"/>
      <c r="DS140" s="216"/>
      <c r="DT140" s="216"/>
      <c r="DU140" s="216"/>
      <c r="DV140" s="216"/>
      <c r="DW140" s="216"/>
      <c r="DX140" s="216"/>
      <c r="DY140" s="216"/>
      <c r="DZ140" s="216"/>
      <c r="EA140" s="216"/>
      <c r="EB140" s="216"/>
      <c r="EC140" s="216"/>
      <c r="ED140" s="216"/>
      <c r="EE140" s="216"/>
      <c r="EF140" s="216" t="s">
        <v>48</v>
      </c>
      <c r="EG140" s="216"/>
      <c r="EH140" s="216"/>
      <c r="EI140" s="216"/>
      <c r="EJ140" s="216"/>
      <c r="EK140" s="216"/>
      <c r="EL140" s="216"/>
      <c r="EM140" s="216"/>
      <c r="EN140" s="216"/>
      <c r="EO140" s="216"/>
      <c r="EP140" s="216"/>
      <c r="EQ140" s="216"/>
      <c r="ER140" s="216"/>
      <c r="ES140" s="216"/>
      <c r="ET140" s="216"/>
      <c r="EU140" s="216" t="s">
        <v>33</v>
      </c>
      <c r="EV140" s="216"/>
      <c r="EW140" s="216"/>
      <c r="EX140" s="216"/>
      <c r="EY140" s="216"/>
      <c r="EZ140" s="216"/>
      <c r="FA140" s="216"/>
      <c r="FB140" s="216"/>
      <c r="FC140" s="216"/>
      <c r="FD140" s="216"/>
      <c r="FE140" s="216"/>
      <c r="FF140" s="216"/>
      <c r="FG140" s="216"/>
      <c r="FH140" s="216"/>
      <c r="FI140" s="216"/>
      <c r="FJ140" s="216"/>
      <c r="FK140" s="257"/>
    </row>
    <row r="141" spans="1:167" ht="34.5" customHeight="1">
      <c r="A141" s="226" t="s">
        <v>92</v>
      </c>
      <c r="B141" s="227"/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227"/>
      <c r="AH141" s="227"/>
      <c r="AI141" s="227"/>
      <c r="AJ141" s="227"/>
      <c r="AK141" s="227"/>
      <c r="AL141" s="227"/>
      <c r="AM141" s="227"/>
      <c r="AN141" s="227"/>
      <c r="AO141" s="227"/>
      <c r="AP141" s="53" t="s">
        <v>43</v>
      </c>
      <c r="AQ141" s="213" t="s">
        <v>43</v>
      </c>
      <c r="AR141" s="214"/>
      <c r="AS141" s="214"/>
      <c r="AT141" s="214"/>
      <c r="AU141" s="215"/>
      <c r="AV141" s="216" t="s">
        <v>33</v>
      </c>
      <c r="AW141" s="216"/>
      <c r="AX141" s="216"/>
      <c r="AY141" s="216"/>
      <c r="AZ141" s="216"/>
      <c r="BA141" s="216"/>
      <c r="BB141" s="216"/>
      <c r="BC141" s="216"/>
      <c r="BD141" s="216"/>
      <c r="BE141" s="216"/>
      <c r="BF141" s="217"/>
      <c r="BG141" s="218"/>
      <c r="BH141" s="218"/>
      <c r="BI141" s="218"/>
      <c r="BJ141" s="218"/>
      <c r="BK141" s="218"/>
      <c r="BL141" s="219"/>
      <c r="BM141" s="216" t="s">
        <v>33</v>
      </c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  <c r="BZ141" s="216"/>
      <c r="CA141" s="216"/>
      <c r="CB141" s="216"/>
      <c r="CC141" s="216"/>
      <c r="CD141" s="216"/>
      <c r="CE141" s="216"/>
      <c r="CF141" s="216"/>
      <c r="CG141" s="216" t="s">
        <v>33</v>
      </c>
      <c r="CH141" s="216"/>
      <c r="CI141" s="216"/>
      <c r="CJ141" s="216"/>
      <c r="CK141" s="216"/>
      <c r="CL141" s="216"/>
      <c r="CM141" s="216"/>
      <c r="CN141" s="216"/>
      <c r="CO141" s="216"/>
      <c r="CP141" s="216"/>
      <c r="CQ141" s="216"/>
      <c r="CR141" s="216"/>
      <c r="CS141" s="216"/>
      <c r="CT141" s="216"/>
      <c r="CU141" s="216"/>
      <c r="CV141" s="216"/>
      <c r="CW141" s="216"/>
      <c r="CX141" s="216" t="s">
        <v>48</v>
      </c>
      <c r="CY141" s="216"/>
      <c r="CZ141" s="216"/>
      <c r="DA141" s="216"/>
      <c r="DB141" s="216"/>
      <c r="DC141" s="216"/>
      <c r="DD141" s="216"/>
      <c r="DE141" s="216"/>
      <c r="DF141" s="216"/>
      <c r="DG141" s="216"/>
      <c r="DH141" s="216"/>
      <c r="DI141" s="216"/>
      <c r="DJ141" s="216"/>
      <c r="DK141" s="216"/>
      <c r="DL141" s="216"/>
      <c r="DM141" s="216"/>
      <c r="DN141" s="216"/>
      <c r="DO141" s="216" t="s">
        <v>48</v>
      </c>
      <c r="DP141" s="216"/>
      <c r="DQ141" s="216"/>
      <c r="DR141" s="216"/>
      <c r="DS141" s="216"/>
      <c r="DT141" s="216"/>
      <c r="DU141" s="216"/>
      <c r="DV141" s="216"/>
      <c r="DW141" s="216"/>
      <c r="DX141" s="216"/>
      <c r="DY141" s="216"/>
      <c r="DZ141" s="216"/>
      <c r="EA141" s="216"/>
      <c r="EB141" s="216"/>
      <c r="EC141" s="216"/>
      <c r="ED141" s="216"/>
      <c r="EE141" s="216"/>
      <c r="EF141" s="216" t="s">
        <v>48</v>
      </c>
      <c r="EG141" s="216"/>
      <c r="EH141" s="216"/>
      <c r="EI141" s="216"/>
      <c r="EJ141" s="216"/>
      <c r="EK141" s="216"/>
      <c r="EL141" s="216"/>
      <c r="EM141" s="216"/>
      <c r="EN141" s="216"/>
      <c r="EO141" s="216"/>
      <c r="EP141" s="216"/>
      <c r="EQ141" s="216"/>
      <c r="ER141" s="216"/>
      <c r="ES141" s="216"/>
      <c r="ET141" s="216"/>
      <c r="EU141" s="216" t="s">
        <v>33</v>
      </c>
      <c r="EV141" s="216"/>
      <c r="EW141" s="216"/>
      <c r="EX141" s="216"/>
      <c r="EY141" s="216"/>
      <c r="EZ141" s="216"/>
      <c r="FA141" s="216"/>
      <c r="FB141" s="216"/>
      <c r="FC141" s="216"/>
      <c r="FD141" s="216"/>
      <c r="FE141" s="216"/>
      <c r="FF141" s="216"/>
      <c r="FG141" s="216"/>
      <c r="FH141" s="216"/>
      <c r="FI141" s="216"/>
      <c r="FJ141" s="216"/>
      <c r="FK141" s="257"/>
    </row>
    <row r="142" spans="1:167" ht="24" customHeight="1" thickBot="1">
      <c r="A142" s="201" t="s">
        <v>93</v>
      </c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2"/>
      <c r="AI142" s="202"/>
      <c r="AJ142" s="202"/>
      <c r="AK142" s="202"/>
      <c r="AL142" s="202"/>
      <c r="AM142" s="202"/>
      <c r="AN142" s="202"/>
      <c r="AO142" s="202"/>
      <c r="AP142" s="54" t="s">
        <v>44</v>
      </c>
      <c r="AQ142" s="228" t="s">
        <v>44</v>
      </c>
      <c r="AR142" s="229"/>
      <c r="AS142" s="229"/>
      <c r="AT142" s="229"/>
      <c r="AU142" s="230"/>
      <c r="AV142" s="231" t="s">
        <v>33</v>
      </c>
      <c r="AW142" s="231"/>
      <c r="AX142" s="231"/>
      <c r="AY142" s="231"/>
      <c r="AZ142" s="231"/>
      <c r="BA142" s="231"/>
      <c r="BB142" s="231"/>
      <c r="BC142" s="231"/>
      <c r="BD142" s="231"/>
      <c r="BE142" s="231"/>
      <c r="BF142" s="232"/>
      <c r="BG142" s="233"/>
      <c r="BH142" s="233"/>
      <c r="BI142" s="233"/>
      <c r="BJ142" s="233"/>
      <c r="BK142" s="233"/>
      <c r="BL142" s="234"/>
      <c r="BM142" s="231" t="s">
        <v>33</v>
      </c>
      <c r="BN142" s="231"/>
      <c r="BO142" s="231"/>
      <c r="BP142" s="231"/>
      <c r="BQ142" s="231"/>
      <c r="BR142" s="231"/>
      <c r="BS142" s="231"/>
      <c r="BT142" s="231"/>
      <c r="BU142" s="231"/>
      <c r="BV142" s="231"/>
      <c r="BW142" s="231"/>
      <c r="BX142" s="231"/>
      <c r="BY142" s="231"/>
      <c r="BZ142" s="231"/>
      <c r="CA142" s="231"/>
      <c r="CB142" s="231"/>
      <c r="CC142" s="231"/>
      <c r="CD142" s="231"/>
      <c r="CE142" s="231"/>
      <c r="CF142" s="231"/>
      <c r="CG142" s="231" t="s">
        <v>33</v>
      </c>
      <c r="CH142" s="231"/>
      <c r="CI142" s="231"/>
      <c r="CJ142" s="231"/>
      <c r="CK142" s="231"/>
      <c r="CL142" s="231"/>
      <c r="CM142" s="231"/>
      <c r="CN142" s="231"/>
      <c r="CO142" s="231"/>
      <c r="CP142" s="231"/>
      <c r="CQ142" s="231"/>
      <c r="CR142" s="231"/>
      <c r="CS142" s="231"/>
      <c r="CT142" s="231"/>
      <c r="CU142" s="231"/>
      <c r="CV142" s="231"/>
      <c r="CW142" s="231"/>
      <c r="CX142" s="231" t="s">
        <v>48</v>
      </c>
      <c r="CY142" s="231"/>
      <c r="CZ142" s="231"/>
      <c r="DA142" s="231"/>
      <c r="DB142" s="231"/>
      <c r="DC142" s="231"/>
      <c r="DD142" s="231"/>
      <c r="DE142" s="231"/>
      <c r="DF142" s="231"/>
      <c r="DG142" s="231"/>
      <c r="DH142" s="231"/>
      <c r="DI142" s="231"/>
      <c r="DJ142" s="231"/>
      <c r="DK142" s="231"/>
      <c r="DL142" s="231"/>
      <c r="DM142" s="231"/>
      <c r="DN142" s="231"/>
      <c r="DO142" s="231" t="s">
        <v>48</v>
      </c>
      <c r="DP142" s="231"/>
      <c r="DQ142" s="231"/>
      <c r="DR142" s="231"/>
      <c r="DS142" s="231"/>
      <c r="DT142" s="231"/>
      <c r="DU142" s="231"/>
      <c r="DV142" s="231"/>
      <c r="DW142" s="231"/>
      <c r="DX142" s="231"/>
      <c r="DY142" s="231"/>
      <c r="DZ142" s="231"/>
      <c r="EA142" s="231"/>
      <c r="EB142" s="231"/>
      <c r="EC142" s="231"/>
      <c r="ED142" s="231"/>
      <c r="EE142" s="231"/>
      <c r="EF142" s="231" t="s">
        <v>48</v>
      </c>
      <c r="EG142" s="231"/>
      <c r="EH142" s="231"/>
      <c r="EI142" s="231"/>
      <c r="EJ142" s="231"/>
      <c r="EK142" s="231"/>
      <c r="EL142" s="231"/>
      <c r="EM142" s="231"/>
      <c r="EN142" s="231"/>
      <c r="EO142" s="231"/>
      <c r="EP142" s="231"/>
      <c r="EQ142" s="231"/>
      <c r="ER142" s="231"/>
      <c r="ES142" s="231"/>
      <c r="ET142" s="231"/>
      <c r="EU142" s="231" t="s">
        <v>33</v>
      </c>
      <c r="EV142" s="231"/>
      <c r="EW142" s="231"/>
      <c r="EX142" s="231"/>
      <c r="EY142" s="231"/>
      <c r="EZ142" s="231"/>
      <c r="FA142" s="231"/>
      <c r="FB142" s="231"/>
      <c r="FC142" s="231"/>
      <c r="FD142" s="231"/>
      <c r="FE142" s="231"/>
      <c r="FF142" s="231"/>
      <c r="FG142" s="231"/>
      <c r="FH142" s="231"/>
      <c r="FI142" s="231"/>
      <c r="FJ142" s="231"/>
      <c r="FK142" s="260"/>
    </row>
    <row r="143" spans="1:167" s="4" customFormat="1" ht="18.75" customHeight="1">
      <c r="A143" s="225" t="s">
        <v>301</v>
      </c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59"/>
      <c r="BD143" s="55"/>
      <c r="BE143" s="55"/>
      <c r="BF143" s="55"/>
      <c r="BG143" s="55"/>
      <c r="BH143" s="55"/>
      <c r="BI143" s="55"/>
      <c r="BJ143" s="56"/>
      <c r="BK143" s="56"/>
      <c r="BL143" s="56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255" t="s">
        <v>100</v>
      </c>
      <c r="CB143" s="255"/>
      <c r="CC143" s="255"/>
      <c r="CD143" s="255"/>
      <c r="CE143" s="255"/>
      <c r="CF143" s="255"/>
      <c r="CG143" s="255"/>
      <c r="CH143" s="255"/>
      <c r="CI143" s="255"/>
      <c r="CJ143" s="255"/>
      <c r="CK143" s="255"/>
      <c r="CL143" s="255"/>
      <c r="CM143" s="255"/>
      <c r="CN143" s="255"/>
      <c r="CO143" s="255"/>
      <c r="CP143" s="255"/>
      <c r="CQ143" s="255"/>
      <c r="CR143" s="255"/>
      <c r="CS143" s="255"/>
      <c r="CT143" s="255"/>
      <c r="CU143" s="255"/>
      <c r="CV143" s="255"/>
      <c r="CW143" s="255"/>
      <c r="CX143" s="255"/>
      <c r="CY143" s="255"/>
      <c r="CZ143" s="255"/>
      <c r="DA143" s="255"/>
      <c r="DB143" s="255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57"/>
      <c r="EF143" s="57"/>
      <c r="EG143" s="57"/>
      <c r="EH143" s="57"/>
      <c r="EI143" s="57"/>
      <c r="EJ143" s="57"/>
      <c r="EK143" s="57"/>
      <c r="EL143" s="57"/>
      <c r="EM143" s="57"/>
      <c r="EN143" s="57"/>
      <c r="EO143" s="57"/>
      <c r="EP143" s="57"/>
      <c r="EQ143" s="57"/>
      <c r="ER143" s="57"/>
      <c r="ES143" s="57"/>
      <c r="ET143" s="57"/>
      <c r="EU143" s="57"/>
      <c r="EV143" s="57"/>
      <c r="EW143" s="57"/>
      <c r="EX143" s="57"/>
      <c r="EY143" s="57"/>
      <c r="EZ143" s="57"/>
      <c r="FA143" s="57"/>
      <c r="FB143" s="57"/>
      <c r="FC143" s="57"/>
      <c r="FD143" s="57"/>
      <c r="FE143" s="57"/>
      <c r="FF143" s="57"/>
      <c r="FG143" s="57"/>
      <c r="FH143" s="57"/>
      <c r="FI143" s="57"/>
      <c r="FJ143" s="57"/>
      <c r="FK143" s="57"/>
    </row>
    <row r="144" spans="1:167" s="4" customFormat="1" ht="13.5" customHeight="1">
      <c r="A144" s="58"/>
      <c r="B144" s="198" t="s">
        <v>45</v>
      </c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  <c r="BA144" s="199"/>
      <c r="BB144" s="199"/>
      <c r="BC144" s="68"/>
      <c r="BD144" s="59"/>
      <c r="BE144" s="59"/>
      <c r="BF144" s="59"/>
      <c r="BG144" s="59"/>
      <c r="BH144" s="59"/>
      <c r="BI144" s="59"/>
      <c r="BJ144" s="56"/>
      <c r="BK144" s="56"/>
      <c r="BL144" s="56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255"/>
      <c r="CB144" s="255"/>
      <c r="CC144" s="255"/>
      <c r="CD144" s="255"/>
      <c r="CE144" s="255"/>
      <c r="CF144" s="255"/>
      <c r="CG144" s="255"/>
      <c r="CH144" s="255"/>
      <c r="CI144" s="255"/>
      <c r="CJ144" s="255"/>
      <c r="CK144" s="255"/>
      <c r="CL144" s="255"/>
      <c r="CM144" s="255"/>
      <c r="CN144" s="255"/>
      <c r="CO144" s="255"/>
      <c r="CP144" s="255"/>
      <c r="CQ144" s="255"/>
      <c r="CR144" s="255"/>
      <c r="CS144" s="255"/>
      <c r="CT144" s="255"/>
      <c r="CU144" s="255"/>
      <c r="CV144" s="255"/>
      <c r="CW144" s="255"/>
      <c r="CX144" s="255"/>
      <c r="CY144" s="255"/>
      <c r="CZ144" s="255"/>
      <c r="DA144" s="255"/>
      <c r="DB144" s="255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259" t="s">
        <v>85</v>
      </c>
      <c r="DU144" s="259"/>
      <c r="DV144" s="259"/>
      <c r="DW144" s="259"/>
      <c r="DX144" s="259"/>
      <c r="DY144" s="259"/>
      <c r="DZ144" s="259"/>
      <c r="EA144" s="259"/>
      <c r="EB144" s="259"/>
      <c r="EC144" s="259"/>
      <c r="ED144" s="259"/>
      <c r="EE144" s="259"/>
      <c r="EF144" s="259"/>
      <c r="EG144" s="259"/>
      <c r="EH144" s="259"/>
      <c r="EI144" s="259"/>
      <c r="EJ144" s="259"/>
      <c r="EK144" s="259"/>
      <c r="EL144" s="259"/>
      <c r="EM144" s="259"/>
      <c r="EN144" s="259"/>
      <c r="EO144" s="259"/>
      <c r="EP144" s="259"/>
      <c r="EQ144" s="259"/>
      <c r="ER144" s="259"/>
      <c r="ES144" s="259"/>
      <c r="ET144" s="259"/>
      <c r="EU144" s="57"/>
      <c r="EV144" s="57"/>
      <c r="EW144" s="57"/>
      <c r="EX144" s="57"/>
      <c r="EY144" s="57"/>
      <c r="EZ144" s="57"/>
      <c r="FA144" s="57"/>
      <c r="FB144" s="57"/>
      <c r="FC144" s="57"/>
      <c r="FD144" s="57"/>
      <c r="FE144" s="57"/>
      <c r="FF144" s="57"/>
      <c r="FG144" s="57"/>
      <c r="FH144" s="57"/>
      <c r="FI144" s="57"/>
      <c r="FJ144" s="57"/>
      <c r="FK144" s="57"/>
    </row>
    <row r="145" spans="1:167" ht="19.5" customHeight="1">
      <c r="A145" s="89" t="s">
        <v>8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200" t="s">
        <v>46</v>
      </c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90"/>
      <c r="AG145" s="90"/>
      <c r="AH145" s="224" t="s">
        <v>94</v>
      </c>
      <c r="AI145" s="224"/>
      <c r="AJ145" s="224"/>
      <c r="AK145" s="224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224"/>
      <c r="AY145" s="224"/>
      <c r="AZ145" s="224"/>
      <c r="BA145" s="224"/>
      <c r="BB145" s="224"/>
      <c r="BC145" s="224"/>
      <c r="BD145" s="224"/>
      <c r="BE145" s="224"/>
      <c r="BF145" s="224"/>
      <c r="BG145" s="224"/>
      <c r="BH145" s="224"/>
      <c r="BI145" s="224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258" t="s">
        <v>9</v>
      </c>
      <c r="DE145" s="258"/>
      <c r="DF145" s="258"/>
      <c r="DG145" s="258"/>
      <c r="DH145" s="258"/>
      <c r="DI145" s="258"/>
      <c r="DJ145" s="258"/>
      <c r="DK145" s="258"/>
      <c r="DL145" s="258"/>
      <c r="DM145" s="258"/>
      <c r="DN145" s="258"/>
      <c r="DO145" s="258"/>
      <c r="DP145" s="258"/>
      <c r="DQ145" s="258"/>
      <c r="DR145" s="60"/>
      <c r="DS145" s="60"/>
      <c r="DT145" s="258" t="s">
        <v>10</v>
      </c>
      <c r="DU145" s="258"/>
      <c r="DV145" s="258"/>
      <c r="DW145" s="258"/>
      <c r="DX145" s="258"/>
      <c r="DY145" s="258"/>
      <c r="DZ145" s="258"/>
      <c r="EA145" s="258"/>
      <c r="EB145" s="258"/>
      <c r="EC145" s="258"/>
      <c r="ED145" s="258"/>
      <c r="EE145" s="258"/>
      <c r="EF145" s="258"/>
      <c r="EG145" s="258"/>
      <c r="EH145" s="258"/>
      <c r="EI145" s="258"/>
      <c r="EJ145" s="258"/>
      <c r="EK145" s="258"/>
      <c r="EL145" s="258"/>
      <c r="EM145" s="258"/>
      <c r="EN145" s="258"/>
      <c r="EO145" s="258"/>
      <c r="EP145" s="258"/>
      <c r="EQ145" s="258"/>
      <c r="ER145" s="258"/>
      <c r="ES145" s="258"/>
      <c r="ET145" s="258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</row>
    <row r="146" spans="1:167" ht="14.2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212" t="s">
        <v>9</v>
      </c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60"/>
      <c r="AG146" s="60"/>
      <c r="AH146" s="212" t="s">
        <v>10</v>
      </c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  <c r="BI146" s="212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</row>
    <row r="147" spans="1:167" ht="14.25" customHeight="1">
      <c r="A147" s="211" t="s">
        <v>323</v>
      </c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60"/>
      <c r="AG147" s="60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</row>
    <row r="148" spans="1:167" ht="14.25" customHeight="1">
      <c r="A148" s="211" t="s">
        <v>117</v>
      </c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61"/>
      <c r="BD148" s="61"/>
      <c r="BE148" s="61"/>
      <c r="BF148" s="61"/>
      <c r="BG148" s="61"/>
      <c r="BH148" s="61"/>
      <c r="BI148" s="61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</row>
    <row r="149" spans="1:167" ht="14.2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0"/>
      <c r="AG149" s="60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</row>
    <row r="150" spans="1:167" ht="14.25" customHeight="1">
      <c r="A150" s="211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6"/>
      <c r="BD150" s="61"/>
      <c r="BE150" s="61"/>
      <c r="BF150" s="61"/>
      <c r="BG150" s="61"/>
      <c r="BH150" s="61"/>
      <c r="BI150" s="61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</row>
    <row r="151" spans="18:61" ht="14.25" customHeight="1"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3"/>
      <c r="AG151" s="3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</row>
    <row r="152" spans="18:61" ht="14.25" customHeight="1"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3"/>
      <c r="AG152" s="3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</row>
    <row r="153" spans="18:61" ht="14.25" customHeight="1"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3"/>
      <c r="AG153" s="3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</row>
    <row r="154" spans="18:61" ht="14.25" customHeight="1"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3"/>
      <c r="AG154" s="3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</row>
    <row r="155" spans="18:61" ht="14.25" customHeight="1"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3"/>
      <c r="AG155" s="3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</row>
    <row r="156" spans="18:61" ht="14.25" customHeight="1"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3"/>
      <c r="AG156" s="3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</row>
    <row r="157" spans="18:61" ht="14.25" customHeight="1"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3"/>
      <c r="AG157" s="3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</row>
    <row r="158" spans="18:61" ht="14.25" customHeight="1"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3"/>
      <c r="AG158" s="3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</row>
    <row r="159" spans="18:61" ht="14.25" customHeight="1"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3"/>
      <c r="AG159" s="3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</row>
    <row r="160" spans="18:61" ht="14.25" customHeight="1"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3"/>
      <c r="AG160" s="3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</row>
    <row r="161" spans="18:61" ht="14.25" customHeight="1"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3"/>
      <c r="AG161" s="3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</row>
    <row r="162" spans="18:61" ht="14.25" customHeight="1"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3"/>
      <c r="AG162" s="3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</row>
    <row r="163" spans="18:61" ht="14.25" customHeight="1"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3"/>
      <c r="AG163" s="3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</row>
    <row r="164" spans="18:61" ht="14.25" customHeight="1"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3"/>
      <c r="AG164" s="3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</row>
    <row r="165" spans="18:61" ht="14.25" customHeight="1"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3"/>
      <c r="AG165" s="3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</row>
    <row r="166" spans="18:61" ht="14.25" customHeight="1"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3"/>
      <c r="AG166" s="3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</row>
    <row r="167" spans="18:61" ht="14.25" customHeight="1"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3"/>
      <c r="AG167" s="3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</row>
    <row r="168" spans="18:61" ht="14.25" customHeight="1"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3"/>
      <c r="AG168" s="3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</row>
    <row r="169" spans="18:61" ht="14.25" customHeight="1"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3"/>
      <c r="AG169" s="3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</row>
    <row r="170" spans="18:61" ht="14.25" customHeight="1"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3"/>
      <c r="AG170" s="3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</row>
    <row r="171" spans="18:61" ht="14.25" customHeight="1"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3"/>
      <c r="AG171" s="3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</row>
    <row r="172" spans="18:61" ht="14.25" customHeight="1"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3"/>
      <c r="AG172" s="3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</row>
    <row r="173" spans="18:61" ht="14.25" customHeight="1"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3"/>
      <c r="AG173" s="3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</row>
    <row r="174" spans="18:61" ht="14.25" customHeight="1"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3"/>
      <c r="AG174" s="3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</row>
    <row r="175" spans="18:61" ht="14.25" customHeight="1"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3"/>
      <c r="AG175" s="3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</row>
    <row r="176" spans="18:61" ht="14.25" customHeight="1"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3"/>
      <c r="AG176" s="3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</row>
    <row r="177" spans="18:61" ht="14.25" customHeight="1"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3"/>
      <c r="AG177" s="3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</row>
    <row r="178" spans="18:61" ht="14.25" customHeight="1"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3"/>
      <c r="AG178" s="3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</row>
    <row r="179" spans="18:61" ht="14.25" customHeight="1"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3"/>
      <c r="AG179" s="3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</row>
    <row r="180" spans="18:61" ht="14.25" customHeight="1"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3"/>
      <c r="AG180" s="3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</row>
    <row r="181" spans="18:61" ht="14.25" customHeight="1"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3"/>
      <c r="AG181" s="3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</row>
    <row r="182" spans="18:61" ht="14.25" customHeight="1"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3"/>
      <c r="AG182" s="3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</row>
    <row r="183" spans="18:61" ht="14.25" customHeight="1"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3"/>
      <c r="AG183" s="3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D183" s="6"/>
      <c r="BE183" s="6"/>
      <c r="BF183" s="6"/>
      <c r="BG183" s="6"/>
      <c r="BH183" s="6"/>
      <c r="BI183" s="6"/>
    </row>
  </sheetData>
  <sheetProtection/>
  <mergeCells count="1276">
    <mergeCell ref="DY60:EK60"/>
    <mergeCell ref="EL60:EX60"/>
    <mergeCell ref="EY60:FK60"/>
    <mergeCell ref="A60:AJ60"/>
    <mergeCell ref="AK60:AP60"/>
    <mergeCell ref="AQ60:BB60"/>
    <mergeCell ref="BD60:BU60"/>
    <mergeCell ref="BV60:CH60"/>
    <mergeCell ref="DY53:EK53"/>
    <mergeCell ref="EL53:EX53"/>
    <mergeCell ref="EY53:FK53"/>
    <mergeCell ref="EL64:EX64"/>
    <mergeCell ref="EY64:FK64"/>
    <mergeCell ref="CI54:CX54"/>
    <mergeCell ref="CI55:CX55"/>
    <mergeCell ref="CY53:DK53"/>
    <mergeCell ref="DL53:DX53"/>
    <mergeCell ref="CY60:DK60"/>
    <mergeCell ref="FM70:FQ70"/>
    <mergeCell ref="EY67:FK67"/>
    <mergeCell ref="FM66:FQ66"/>
    <mergeCell ref="FM67:FQ67"/>
    <mergeCell ref="EL61:EX61"/>
    <mergeCell ref="BD73:BU73"/>
    <mergeCell ref="BD72:BU72"/>
    <mergeCell ref="DL66:DX66"/>
    <mergeCell ref="DY66:EK66"/>
    <mergeCell ref="DY71:EK71"/>
    <mergeCell ref="FM72:FQ72"/>
    <mergeCell ref="CY72:DK72"/>
    <mergeCell ref="DY74:EK74"/>
    <mergeCell ref="DL74:DX74"/>
    <mergeCell ref="EY74:FK74"/>
    <mergeCell ref="CY73:DK73"/>
    <mergeCell ref="CY74:DK74"/>
    <mergeCell ref="A53:AJ53"/>
    <mergeCell ref="AK53:AP53"/>
    <mergeCell ref="AQ53:BB53"/>
    <mergeCell ref="BD53:BU53"/>
    <mergeCell ref="BV53:CH53"/>
    <mergeCell ref="CI53:CX53"/>
    <mergeCell ref="DY67:EK67"/>
    <mergeCell ref="DL73:DX73"/>
    <mergeCell ref="EY72:FK72"/>
    <mergeCell ref="EY89:FK89"/>
    <mergeCell ref="EY76:FK76"/>
    <mergeCell ref="DL72:DX72"/>
    <mergeCell ref="DY68:EK68"/>
    <mergeCell ref="EY68:FK68"/>
    <mergeCell ref="EL75:EX75"/>
    <mergeCell ref="EY75:FK75"/>
    <mergeCell ref="A89:AJ89"/>
    <mergeCell ref="BV64:CH64"/>
    <mergeCell ref="A81:AJ81"/>
    <mergeCell ref="A80:AJ80"/>
    <mergeCell ref="A78:AJ78"/>
    <mergeCell ref="AK84:AP84"/>
    <mergeCell ref="A75:AJ75"/>
    <mergeCell ref="AK75:AP75"/>
    <mergeCell ref="AQ75:BB75"/>
    <mergeCell ref="A71:AJ71"/>
    <mergeCell ref="AQ89:BB89"/>
    <mergeCell ref="BD89:BU89"/>
    <mergeCell ref="BV89:CH89"/>
    <mergeCell ref="CI89:CX89"/>
    <mergeCell ref="CY89:DK89"/>
    <mergeCell ref="EL89:EX89"/>
    <mergeCell ref="DY89:EK89"/>
    <mergeCell ref="DL89:DX89"/>
    <mergeCell ref="FM76:FQ76"/>
    <mergeCell ref="FM74:FQ74"/>
    <mergeCell ref="FM73:FQ73"/>
    <mergeCell ref="EY73:FK73"/>
    <mergeCell ref="EY82:FK82"/>
    <mergeCell ref="FM79:FQ79"/>
    <mergeCell ref="FM75:FQ75"/>
    <mergeCell ref="CI96:CX96"/>
    <mergeCell ref="CI93:CX93"/>
    <mergeCell ref="CI95:CX95"/>
    <mergeCell ref="CI94:CX94"/>
    <mergeCell ref="EY81:FK81"/>
    <mergeCell ref="DL95:DX95"/>
    <mergeCell ref="DL96:DX96"/>
    <mergeCell ref="DY96:EK96"/>
    <mergeCell ref="DL94:DX94"/>
    <mergeCell ref="EY96:FK96"/>
    <mergeCell ref="BV90:CH90"/>
    <mergeCell ref="CY84:DK84"/>
    <mergeCell ref="CY96:DK96"/>
    <mergeCell ref="CY94:DK94"/>
    <mergeCell ref="CY92:DK92"/>
    <mergeCell ref="BV87:CH87"/>
    <mergeCell ref="BV88:CH88"/>
    <mergeCell ref="CI90:CX90"/>
    <mergeCell ref="CY88:DK88"/>
    <mergeCell ref="BV96:CH96"/>
    <mergeCell ref="DL68:DX68"/>
    <mergeCell ref="CY68:DK68"/>
    <mergeCell ref="CI64:CX64"/>
    <mergeCell ref="CY71:DK71"/>
    <mergeCell ref="DL52:DX52"/>
    <mergeCell ref="DL70:DX70"/>
    <mergeCell ref="CI66:CX66"/>
    <mergeCell ref="CI71:CX71"/>
    <mergeCell ref="CI60:CX60"/>
    <mergeCell ref="DL60:DX60"/>
    <mergeCell ref="CI51:CX51"/>
    <mergeCell ref="DL54:DX54"/>
    <mergeCell ref="CY54:DK54"/>
    <mergeCell ref="CY59:DK59"/>
    <mergeCell ref="CI59:CX59"/>
    <mergeCell ref="CY66:DK66"/>
    <mergeCell ref="CI65:CX65"/>
    <mergeCell ref="CY65:DK65"/>
    <mergeCell ref="DL61:DX61"/>
    <mergeCell ref="DL59:DX59"/>
    <mergeCell ref="DY55:EK55"/>
    <mergeCell ref="EL55:EX55"/>
    <mergeCell ref="DY57:EK57"/>
    <mergeCell ref="DY58:EK58"/>
    <mergeCell ref="CY58:DK58"/>
    <mergeCell ref="EL58:EX58"/>
    <mergeCell ref="DL58:DX58"/>
    <mergeCell ref="BV52:CH52"/>
    <mergeCell ref="CI52:CX52"/>
    <mergeCell ref="BV54:CH54"/>
    <mergeCell ref="CY61:DK61"/>
    <mergeCell ref="DL63:DX63"/>
    <mergeCell ref="CI61:CX61"/>
    <mergeCell ref="CI62:CX62"/>
    <mergeCell ref="CY62:DK62"/>
    <mergeCell ref="CY55:DK55"/>
    <mergeCell ref="DL55:DX55"/>
    <mergeCell ref="DY62:EK62"/>
    <mergeCell ref="CY64:DK64"/>
    <mergeCell ref="DL64:DX64"/>
    <mergeCell ref="DY64:EK64"/>
    <mergeCell ref="CI63:CX63"/>
    <mergeCell ref="FM88:FQ88"/>
    <mergeCell ref="EL62:EX62"/>
    <mergeCell ref="FM85:FQ85"/>
    <mergeCell ref="FM68:FQ68"/>
    <mergeCell ref="EL66:EX66"/>
    <mergeCell ref="FM84:FQ84"/>
    <mergeCell ref="FM71:FQ71"/>
    <mergeCell ref="EL81:EX81"/>
    <mergeCell ref="EL63:EX63"/>
    <mergeCell ref="CY69:DK69"/>
    <mergeCell ref="DL69:DX69"/>
    <mergeCell ref="CY63:DK63"/>
    <mergeCell ref="DL65:DX65"/>
    <mergeCell ref="DY72:EK72"/>
    <mergeCell ref="CY67:DK67"/>
    <mergeCell ref="FN50:FR50"/>
    <mergeCell ref="EY66:FK66"/>
    <mergeCell ref="EY50:FK50"/>
    <mergeCell ref="EY69:FK69"/>
    <mergeCell ref="FM69:FQ69"/>
    <mergeCell ref="DY63:EK63"/>
    <mergeCell ref="EL59:EX59"/>
    <mergeCell ref="DY50:EK50"/>
    <mergeCell ref="EL68:EX68"/>
    <mergeCell ref="DY51:EK51"/>
    <mergeCell ref="FM98:FQ98"/>
    <mergeCell ref="FM96:FQ96"/>
    <mergeCell ref="FM94:FQ94"/>
    <mergeCell ref="FM77:FQ77"/>
    <mergeCell ref="FM81:FQ81"/>
    <mergeCell ref="FM93:FQ93"/>
    <mergeCell ref="FM92:FQ92"/>
    <mergeCell ref="FM90:FQ90"/>
    <mergeCell ref="FM86:FQ86"/>
    <mergeCell ref="FM82:FQ82"/>
    <mergeCell ref="FM87:FQ87"/>
    <mergeCell ref="FM91:FQ91"/>
    <mergeCell ref="DL100:DX100"/>
    <mergeCell ref="FM80:FQ80"/>
    <mergeCell ref="EY62:FK62"/>
    <mergeCell ref="EY80:FK80"/>
    <mergeCell ref="EY88:FK88"/>
    <mergeCell ref="FM78:FQ78"/>
    <mergeCell ref="EY77:FK77"/>
    <mergeCell ref="FM83:FQ83"/>
    <mergeCell ref="FM95:FQ95"/>
    <mergeCell ref="FM97:FQ97"/>
    <mergeCell ref="EY51:FK51"/>
    <mergeCell ref="EY52:FK52"/>
    <mergeCell ref="EY55:FK55"/>
    <mergeCell ref="EY59:FK59"/>
    <mergeCell ref="EY56:FK56"/>
    <mergeCell ref="EY57:FK57"/>
    <mergeCell ref="EY83:FK83"/>
    <mergeCell ref="EY91:FK91"/>
    <mergeCell ref="FM100:FQ100"/>
    <mergeCell ref="EL99:EX99"/>
    <mergeCell ref="EY99:FK99"/>
    <mergeCell ref="FM99:FQ99"/>
    <mergeCell ref="EL100:EX100"/>
    <mergeCell ref="EY87:FK87"/>
    <mergeCell ref="EY90:FK90"/>
    <mergeCell ref="EY98:FK98"/>
    <mergeCell ref="EY95:FK95"/>
    <mergeCell ref="EY94:FK94"/>
    <mergeCell ref="EY105:FK105"/>
    <mergeCell ref="DL105:DX105"/>
    <mergeCell ref="DY102:EK102"/>
    <mergeCell ref="DY98:EK98"/>
    <mergeCell ref="EY104:FK104"/>
    <mergeCell ref="DL98:DX98"/>
    <mergeCell ref="DL103:DX103"/>
    <mergeCell ref="EL98:EX98"/>
    <mergeCell ref="EY100:FK100"/>
    <mergeCell ref="DL101:DX101"/>
    <mergeCell ref="DL102:DX102"/>
    <mergeCell ref="FM104:FQ104"/>
    <mergeCell ref="FM101:FQ101"/>
    <mergeCell ref="EY101:FK101"/>
    <mergeCell ref="EL102:EX102"/>
    <mergeCell ref="EY103:FK103"/>
    <mergeCell ref="EY102:FK102"/>
    <mergeCell ref="DY103:EK103"/>
    <mergeCell ref="DY101:EK101"/>
    <mergeCell ref="FM107:FQ107"/>
    <mergeCell ref="EL109:EX109"/>
    <mergeCell ref="EL108:EX108"/>
    <mergeCell ref="EL105:EX105"/>
    <mergeCell ref="EL107:EX107"/>
    <mergeCell ref="FM105:FQ105"/>
    <mergeCell ref="EY106:FK106"/>
    <mergeCell ref="FM106:FQ106"/>
    <mergeCell ref="EY107:FK107"/>
    <mergeCell ref="EL106:EX106"/>
    <mergeCell ref="EY113:FK113"/>
    <mergeCell ref="EL112:EX112"/>
    <mergeCell ref="DY107:EK107"/>
    <mergeCell ref="EY108:FK108"/>
    <mergeCell ref="EY109:FK109"/>
    <mergeCell ref="EL113:EX113"/>
    <mergeCell ref="EY110:FK110"/>
    <mergeCell ref="EL110:EX110"/>
    <mergeCell ref="EL111:EX111"/>
    <mergeCell ref="DY108:EK108"/>
    <mergeCell ref="DO122:EE122"/>
    <mergeCell ref="DO123:EE123"/>
    <mergeCell ref="CX122:DN122"/>
    <mergeCell ref="DO124:EE124"/>
    <mergeCell ref="DL110:DX110"/>
    <mergeCell ref="CY109:DK109"/>
    <mergeCell ref="CY112:DK112"/>
    <mergeCell ref="DL109:DX109"/>
    <mergeCell ref="DL111:DX111"/>
    <mergeCell ref="DY110:EK110"/>
    <mergeCell ref="DY116:EK116"/>
    <mergeCell ref="A25:AM25"/>
    <mergeCell ref="A34:AM34"/>
    <mergeCell ref="A28:AM28"/>
    <mergeCell ref="A31:AM31"/>
    <mergeCell ref="A30:AM30"/>
    <mergeCell ref="A27:AM27"/>
    <mergeCell ref="DY109:EK109"/>
    <mergeCell ref="DY111:EK111"/>
    <mergeCell ref="DY104:EK104"/>
    <mergeCell ref="CY106:DK106"/>
    <mergeCell ref="DL106:DX106"/>
    <mergeCell ref="CY110:DK110"/>
    <mergeCell ref="DY106:EK106"/>
    <mergeCell ref="EY116:FK116"/>
    <mergeCell ref="EY112:FK112"/>
    <mergeCell ref="EY111:FK111"/>
    <mergeCell ref="EY115:FK115"/>
    <mergeCell ref="CY116:DK116"/>
    <mergeCell ref="EL115:EX115"/>
    <mergeCell ref="A32:AM32"/>
    <mergeCell ref="AT29:BB29"/>
    <mergeCell ref="AT27:BB27"/>
    <mergeCell ref="AT28:BB28"/>
    <mergeCell ref="AN31:AS31"/>
    <mergeCell ref="AN32:AS32"/>
    <mergeCell ref="A26:AM26"/>
    <mergeCell ref="A29:AM29"/>
    <mergeCell ref="AN28:AS28"/>
    <mergeCell ref="AN27:AS27"/>
    <mergeCell ref="AN30:AS30"/>
    <mergeCell ref="AT31:BB31"/>
    <mergeCell ref="AN26:AS26"/>
    <mergeCell ref="AN33:AS33"/>
    <mergeCell ref="AT32:BB32"/>
    <mergeCell ref="AT30:BB30"/>
    <mergeCell ref="A33:AM33"/>
    <mergeCell ref="A35:AM35"/>
    <mergeCell ref="A36:AM36"/>
    <mergeCell ref="AT33:BB33"/>
    <mergeCell ref="AT35:BB35"/>
    <mergeCell ref="AN34:AS34"/>
    <mergeCell ref="AT34:BB34"/>
    <mergeCell ref="AN36:AS36"/>
    <mergeCell ref="AN35:AS35"/>
    <mergeCell ref="AT36:BB36"/>
    <mergeCell ref="AQ48:BB48"/>
    <mergeCell ref="AT38:BB38"/>
    <mergeCell ref="A47:AJ47"/>
    <mergeCell ref="AT39:BB39"/>
    <mergeCell ref="AT37:BB37"/>
    <mergeCell ref="AK45:AP46"/>
    <mergeCell ref="A37:AM37"/>
    <mergeCell ref="AN37:AS37"/>
    <mergeCell ref="A38:AM38"/>
    <mergeCell ref="AQ49:BB49"/>
    <mergeCell ref="AQ50:BB50"/>
    <mergeCell ref="AK47:AP47"/>
    <mergeCell ref="AN38:AS38"/>
    <mergeCell ref="A39:AM39"/>
    <mergeCell ref="A48:AJ48"/>
    <mergeCell ref="AK48:AP48"/>
    <mergeCell ref="A49:AJ49"/>
    <mergeCell ref="BL33:CF33"/>
    <mergeCell ref="BL35:CF35"/>
    <mergeCell ref="EU7:FK7"/>
    <mergeCell ref="A8:BB8"/>
    <mergeCell ref="EU9:FK9"/>
    <mergeCell ref="CG22:CW22"/>
    <mergeCell ref="EU12:FK12"/>
    <mergeCell ref="EU18:FK18"/>
    <mergeCell ref="EF19:ET19"/>
    <mergeCell ref="AT16:BB17"/>
    <mergeCell ref="CX23:DN23"/>
    <mergeCell ref="CG19:CW19"/>
    <mergeCell ref="CX19:DN19"/>
    <mergeCell ref="CX22:DN22"/>
    <mergeCell ref="BL16:CF17"/>
    <mergeCell ref="CX21:DN21"/>
    <mergeCell ref="BL18:CF18"/>
    <mergeCell ref="CG21:CW21"/>
    <mergeCell ref="CG17:CW17"/>
    <mergeCell ref="CK7:CL7"/>
    <mergeCell ref="CF7:CJ7"/>
    <mergeCell ref="BL26:CF26"/>
    <mergeCell ref="BL24:CF24"/>
    <mergeCell ref="CG20:CW20"/>
    <mergeCell ref="CG25:CW25"/>
    <mergeCell ref="BL25:CF25"/>
    <mergeCell ref="CG23:CW23"/>
    <mergeCell ref="CG24:CW24"/>
    <mergeCell ref="BL20:CF20"/>
    <mergeCell ref="A23:AM23"/>
    <mergeCell ref="AN23:AS23"/>
    <mergeCell ref="AN22:AS22"/>
    <mergeCell ref="A24:AM24"/>
    <mergeCell ref="AN24:AS24"/>
    <mergeCell ref="BK7:CE7"/>
    <mergeCell ref="AN20:AS20"/>
    <mergeCell ref="AN16:AS17"/>
    <mergeCell ref="A19:AM19"/>
    <mergeCell ref="AT19:BB19"/>
    <mergeCell ref="AN19:AS19"/>
    <mergeCell ref="BL19:CF19"/>
    <mergeCell ref="A20:AM20"/>
    <mergeCell ref="AT20:BB20"/>
    <mergeCell ref="AN18:AS18"/>
    <mergeCell ref="AT18:BB18"/>
    <mergeCell ref="EF18:ET18"/>
    <mergeCell ref="CG18:CW18"/>
    <mergeCell ref="A16:AM17"/>
    <mergeCell ref="A18:AM18"/>
    <mergeCell ref="CX17:DN17"/>
    <mergeCell ref="CG16:ET16"/>
    <mergeCell ref="EF17:ET17"/>
    <mergeCell ref="CX18:DN18"/>
    <mergeCell ref="DO17:EE17"/>
    <mergeCell ref="EU16:FK17"/>
    <mergeCell ref="DO20:EE20"/>
    <mergeCell ref="EU1:FK2"/>
    <mergeCell ref="EU6:FK6"/>
    <mergeCell ref="A1:ET1"/>
    <mergeCell ref="A2:ET2"/>
    <mergeCell ref="A3:ET3"/>
    <mergeCell ref="P10:ED10"/>
    <mergeCell ref="EU11:FK11"/>
    <mergeCell ref="A4:ET4"/>
    <mergeCell ref="CX24:DN24"/>
    <mergeCell ref="DO27:EE27"/>
    <mergeCell ref="CX27:DN27"/>
    <mergeCell ref="CX28:DN28"/>
    <mergeCell ref="DO23:EE23"/>
    <mergeCell ref="DO18:EE18"/>
    <mergeCell ref="DO19:EE19"/>
    <mergeCell ref="CX20:DN20"/>
    <mergeCell ref="CX25:DN25"/>
    <mergeCell ref="DO26:EE26"/>
    <mergeCell ref="EU8:FK8"/>
    <mergeCell ref="A14:FK14"/>
    <mergeCell ref="EH10:ER10"/>
    <mergeCell ref="EH9:ER9"/>
    <mergeCell ref="V9:EC9"/>
    <mergeCell ref="EU10:FK10"/>
    <mergeCell ref="BN8:ED8"/>
    <mergeCell ref="EF22:ET22"/>
    <mergeCell ref="DO25:EE25"/>
    <mergeCell ref="DO24:EE24"/>
    <mergeCell ref="EF25:ET25"/>
    <mergeCell ref="EU25:FK25"/>
    <mergeCell ref="DO21:EE21"/>
    <mergeCell ref="DO22:EE22"/>
    <mergeCell ref="EU19:FK19"/>
    <mergeCell ref="EF21:ET21"/>
    <mergeCell ref="EU24:FK24"/>
    <mergeCell ref="EU20:FK20"/>
    <mergeCell ref="EU23:FK23"/>
    <mergeCell ref="EF20:ET20"/>
    <mergeCell ref="EU22:FK22"/>
    <mergeCell ref="EU21:FK21"/>
    <mergeCell ref="EF23:ET23"/>
    <mergeCell ref="EF24:ET24"/>
    <mergeCell ref="A21:AM21"/>
    <mergeCell ref="AT23:BB23"/>
    <mergeCell ref="BL23:CF23"/>
    <mergeCell ref="AT24:BB24"/>
    <mergeCell ref="AT22:BB22"/>
    <mergeCell ref="BL21:CF21"/>
    <mergeCell ref="BL22:CF22"/>
    <mergeCell ref="AN21:AS21"/>
    <mergeCell ref="AT21:BB21"/>
    <mergeCell ref="A22:AM22"/>
    <mergeCell ref="CX31:DN31"/>
    <mergeCell ref="CG26:CW26"/>
    <mergeCell ref="CG28:CW28"/>
    <mergeCell ref="AN25:AS25"/>
    <mergeCell ref="BL28:CF28"/>
    <mergeCell ref="AN29:AS29"/>
    <mergeCell ref="BL30:CF30"/>
    <mergeCell ref="BL31:CF31"/>
    <mergeCell ref="AT26:BB26"/>
    <mergeCell ref="AT25:BB25"/>
    <mergeCell ref="CG27:CW27"/>
    <mergeCell ref="EF26:ET26"/>
    <mergeCell ref="EU26:FK26"/>
    <mergeCell ref="EU27:FK27"/>
    <mergeCell ref="DO28:EE28"/>
    <mergeCell ref="EF29:ET29"/>
    <mergeCell ref="EU28:FK28"/>
    <mergeCell ref="EF28:ET28"/>
    <mergeCell ref="EF27:ET27"/>
    <mergeCell ref="CX26:DN26"/>
    <mergeCell ref="EU30:FK30"/>
    <mergeCell ref="EU31:FK31"/>
    <mergeCell ref="DO30:EE30"/>
    <mergeCell ref="EF30:ET30"/>
    <mergeCell ref="EF31:ET31"/>
    <mergeCell ref="DO31:EE31"/>
    <mergeCell ref="EU29:FK29"/>
    <mergeCell ref="BL38:CF38"/>
    <mergeCell ref="AN39:AS39"/>
    <mergeCell ref="AQ45:BB46"/>
    <mergeCell ref="AQ47:BB47"/>
    <mergeCell ref="BD47:BU47"/>
    <mergeCell ref="DO29:EE29"/>
    <mergeCell ref="CX29:DN29"/>
    <mergeCell ref="CG30:CW30"/>
    <mergeCell ref="CG29:CW29"/>
    <mergeCell ref="CX30:DN30"/>
    <mergeCell ref="A45:AJ46"/>
    <mergeCell ref="BV50:CH50"/>
    <mergeCell ref="BV49:CH49"/>
    <mergeCell ref="CI48:CX48"/>
    <mergeCell ref="CG34:CW34"/>
    <mergeCell ref="BL34:CF34"/>
    <mergeCell ref="CG36:CW36"/>
    <mergeCell ref="CG37:CW37"/>
    <mergeCell ref="BL36:CF36"/>
    <mergeCell ref="BD48:BU48"/>
    <mergeCell ref="BL37:CF37"/>
    <mergeCell ref="BD45:BU46"/>
    <mergeCell ref="BL27:CF27"/>
    <mergeCell ref="CG32:CW32"/>
    <mergeCell ref="CG31:CW31"/>
    <mergeCell ref="BL32:CF32"/>
    <mergeCell ref="BL29:CF29"/>
    <mergeCell ref="CG33:CW33"/>
    <mergeCell ref="BV45:CH46"/>
    <mergeCell ref="AQ51:BB51"/>
    <mergeCell ref="AK49:AP49"/>
    <mergeCell ref="AK51:AP51"/>
    <mergeCell ref="A61:AJ61"/>
    <mergeCell ref="BD49:BU49"/>
    <mergeCell ref="A58:AJ58"/>
    <mergeCell ref="A54:AJ54"/>
    <mergeCell ref="A52:AJ52"/>
    <mergeCell ref="AK55:AP55"/>
    <mergeCell ref="AK56:AP56"/>
    <mergeCell ref="AK58:AP58"/>
    <mergeCell ref="BD51:BU51"/>
    <mergeCell ref="BL50:BU50"/>
    <mergeCell ref="AK50:AP50"/>
    <mergeCell ref="A59:AJ59"/>
    <mergeCell ref="A55:AJ55"/>
    <mergeCell ref="A56:AJ56"/>
    <mergeCell ref="A57:AJ57"/>
    <mergeCell ref="AK57:AP57"/>
    <mergeCell ref="A50:AJ50"/>
    <mergeCell ref="A76:AJ76"/>
    <mergeCell ref="AK72:AP72"/>
    <mergeCell ref="AK66:AP66"/>
    <mergeCell ref="AK61:AP61"/>
    <mergeCell ref="A51:AJ51"/>
    <mergeCell ref="A69:AJ69"/>
    <mergeCell ref="A67:AJ67"/>
    <mergeCell ref="A68:AJ68"/>
    <mergeCell ref="A66:AJ66"/>
    <mergeCell ref="AK68:AP68"/>
    <mergeCell ref="A82:AJ82"/>
    <mergeCell ref="A84:AJ84"/>
    <mergeCell ref="A83:AJ83"/>
    <mergeCell ref="AQ68:BB68"/>
    <mergeCell ref="AQ70:BB70"/>
    <mergeCell ref="AK85:AP85"/>
    <mergeCell ref="AQ85:BB85"/>
    <mergeCell ref="AK78:AP78"/>
    <mergeCell ref="AQ74:BB74"/>
    <mergeCell ref="AQ84:BB84"/>
    <mergeCell ref="BD52:BU52"/>
    <mergeCell ref="AK54:AP54"/>
    <mergeCell ref="AK52:AP52"/>
    <mergeCell ref="BD54:BU54"/>
    <mergeCell ref="AQ52:BB52"/>
    <mergeCell ref="AQ66:BB66"/>
    <mergeCell ref="AQ54:BB54"/>
    <mergeCell ref="AK63:AP63"/>
    <mergeCell ref="AQ65:BB65"/>
    <mergeCell ref="AK62:AP62"/>
    <mergeCell ref="AK59:AP59"/>
    <mergeCell ref="AK96:AP96"/>
    <mergeCell ref="AQ97:BB97"/>
    <mergeCell ref="AK95:AP95"/>
    <mergeCell ref="AQ103:BB103"/>
    <mergeCell ref="AK99:AP99"/>
    <mergeCell ref="AQ102:BB102"/>
    <mergeCell ref="AK101:AP101"/>
    <mergeCell ref="AK97:AP97"/>
    <mergeCell ref="AK89:AP89"/>
    <mergeCell ref="AQ96:BB96"/>
    <mergeCell ref="AQ100:BB100"/>
    <mergeCell ref="EU123:FK123"/>
    <mergeCell ref="AQ108:BB108"/>
    <mergeCell ref="AQ106:BB106"/>
    <mergeCell ref="AQ101:BB101"/>
    <mergeCell ref="AQ105:BB105"/>
    <mergeCell ref="AQ104:BB104"/>
    <mergeCell ref="EU119:FK120"/>
    <mergeCell ref="BD108:BU108"/>
    <mergeCell ref="CG123:CW123"/>
    <mergeCell ref="EF121:ET121"/>
    <mergeCell ref="CX121:DN121"/>
    <mergeCell ref="DO121:EE121"/>
    <mergeCell ref="CG119:ET119"/>
    <mergeCell ref="EF120:ET120"/>
    <mergeCell ref="CG122:CW122"/>
    <mergeCell ref="EF123:ET123"/>
    <mergeCell ref="CX120:DN120"/>
    <mergeCell ref="CX123:DN123"/>
    <mergeCell ref="CG120:CW120"/>
    <mergeCell ref="BD104:BU104"/>
    <mergeCell ref="BV112:CH112"/>
    <mergeCell ref="CY111:DK111"/>
    <mergeCell ref="DL107:DX107"/>
    <mergeCell ref="DL108:DX108"/>
    <mergeCell ref="CI112:CX112"/>
    <mergeCell ref="CI111:CX111"/>
    <mergeCell ref="CI116:CX116"/>
    <mergeCell ref="BD105:BU105"/>
    <mergeCell ref="EU121:FK121"/>
    <mergeCell ref="DL112:DX112"/>
    <mergeCell ref="EL116:EX116"/>
    <mergeCell ref="CY115:DK115"/>
    <mergeCell ref="DL115:DX115"/>
    <mergeCell ref="EU122:FK122"/>
    <mergeCell ref="DO120:EE120"/>
    <mergeCell ref="EF122:ET122"/>
    <mergeCell ref="DY112:EK112"/>
    <mergeCell ref="DL116:DX116"/>
    <mergeCell ref="DO126:EE126"/>
    <mergeCell ref="EU124:FK124"/>
    <mergeCell ref="EF124:ET124"/>
    <mergeCell ref="CG125:CW125"/>
    <mergeCell ref="EU125:FK125"/>
    <mergeCell ref="EF125:ET125"/>
    <mergeCell ref="CX126:DN126"/>
    <mergeCell ref="CX125:DN125"/>
    <mergeCell ref="CX124:DN124"/>
    <mergeCell ref="CX127:DN127"/>
    <mergeCell ref="CG126:CW126"/>
    <mergeCell ref="DO127:EE127"/>
    <mergeCell ref="EF126:ET126"/>
    <mergeCell ref="DO125:EE125"/>
    <mergeCell ref="CI113:CX113"/>
    <mergeCell ref="DY115:EK115"/>
    <mergeCell ref="DL113:DX113"/>
    <mergeCell ref="CY113:DK113"/>
    <mergeCell ref="DY113:EK113"/>
    <mergeCell ref="EU130:FK130"/>
    <mergeCell ref="EF128:ET128"/>
    <mergeCell ref="EU129:FK129"/>
    <mergeCell ref="EU127:FK127"/>
    <mergeCell ref="EU126:FK126"/>
    <mergeCell ref="EF129:ET129"/>
    <mergeCell ref="EU128:FK128"/>
    <mergeCell ref="EF130:ET130"/>
    <mergeCell ref="EF127:ET127"/>
    <mergeCell ref="DO129:EE129"/>
    <mergeCell ref="CX129:DN129"/>
    <mergeCell ref="CG128:CW128"/>
    <mergeCell ref="CG129:CW129"/>
    <mergeCell ref="DO128:EE128"/>
    <mergeCell ref="CX128:DN128"/>
    <mergeCell ref="DO132:EE132"/>
    <mergeCell ref="DO131:EE131"/>
    <mergeCell ref="CX131:DN131"/>
    <mergeCell ref="DO134:EE134"/>
    <mergeCell ref="DO130:EE130"/>
    <mergeCell ref="CX132:DN132"/>
    <mergeCell ref="DO133:EE133"/>
    <mergeCell ref="CX134:DN134"/>
    <mergeCell ref="CX133:DN133"/>
    <mergeCell ref="CX130:DN130"/>
    <mergeCell ref="EF136:ET136"/>
    <mergeCell ref="EU134:FK134"/>
    <mergeCell ref="EU135:FK135"/>
    <mergeCell ref="EF133:ET133"/>
    <mergeCell ref="EU133:FK133"/>
    <mergeCell ref="EF134:ET134"/>
    <mergeCell ref="EF132:ET132"/>
    <mergeCell ref="EU132:FK132"/>
    <mergeCell ref="CX137:DN137"/>
    <mergeCell ref="DO135:EE135"/>
    <mergeCell ref="CX135:DN135"/>
    <mergeCell ref="CX136:DN136"/>
    <mergeCell ref="DO137:EE137"/>
    <mergeCell ref="DO136:EE136"/>
    <mergeCell ref="EF135:ET135"/>
    <mergeCell ref="EU136:FK136"/>
    <mergeCell ref="CX138:DN138"/>
    <mergeCell ref="EU131:FK131"/>
    <mergeCell ref="EF131:ET131"/>
    <mergeCell ref="EU141:FK141"/>
    <mergeCell ref="EU139:FK139"/>
    <mergeCell ref="EF140:ET140"/>
    <mergeCell ref="EU137:FK137"/>
    <mergeCell ref="EF137:ET137"/>
    <mergeCell ref="EU140:FK140"/>
    <mergeCell ref="EF138:ET138"/>
    <mergeCell ref="CX139:DN139"/>
    <mergeCell ref="EU138:FK138"/>
    <mergeCell ref="DT145:ET145"/>
    <mergeCell ref="DT144:ET144"/>
    <mergeCell ref="DD145:DQ145"/>
    <mergeCell ref="EU142:FK142"/>
    <mergeCell ref="DO142:EE142"/>
    <mergeCell ref="EF142:ET142"/>
    <mergeCell ref="EF139:ET139"/>
    <mergeCell ref="EF141:ET141"/>
    <mergeCell ref="BM138:CF138"/>
    <mergeCell ref="CG141:CW141"/>
    <mergeCell ref="DO138:EE138"/>
    <mergeCell ref="DO141:EE141"/>
    <mergeCell ref="DO139:EE139"/>
    <mergeCell ref="DO140:EE140"/>
    <mergeCell ref="CG138:CW138"/>
    <mergeCell ref="BM139:CF139"/>
    <mergeCell ref="CG139:CW139"/>
    <mergeCell ref="CX140:DN140"/>
    <mergeCell ref="CA143:DB144"/>
    <mergeCell ref="CX142:DN142"/>
    <mergeCell ref="BM142:CF142"/>
    <mergeCell ref="BM140:CF140"/>
    <mergeCell ref="CG142:CW142"/>
    <mergeCell ref="CX141:DN141"/>
    <mergeCell ref="BM141:CF141"/>
    <mergeCell ref="CG140:CW140"/>
    <mergeCell ref="CG127:CW127"/>
    <mergeCell ref="CG132:CW132"/>
    <mergeCell ref="BM133:CF133"/>
    <mergeCell ref="BM135:CF135"/>
    <mergeCell ref="CG133:CW133"/>
    <mergeCell ref="BM127:CF127"/>
    <mergeCell ref="BM132:CF132"/>
    <mergeCell ref="BM131:CF131"/>
    <mergeCell ref="BM129:CF129"/>
    <mergeCell ref="BM128:CF128"/>
    <mergeCell ref="CG131:CW131"/>
    <mergeCell ref="BM136:CF136"/>
    <mergeCell ref="CG135:CW135"/>
    <mergeCell ref="CG136:CW136"/>
    <mergeCell ref="CG130:CW130"/>
    <mergeCell ref="BM134:CF134"/>
    <mergeCell ref="A126:AO126"/>
    <mergeCell ref="A127:AO127"/>
    <mergeCell ref="A125:AO125"/>
    <mergeCell ref="CG137:CW137"/>
    <mergeCell ref="AV123:BL123"/>
    <mergeCell ref="AV126:BL126"/>
    <mergeCell ref="BM130:CF130"/>
    <mergeCell ref="BM123:CF123"/>
    <mergeCell ref="BM137:CF137"/>
    <mergeCell ref="CG134:CW134"/>
    <mergeCell ref="A115:AJ115"/>
    <mergeCell ref="AQ126:AU126"/>
    <mergeCell ref="A105:AJ105"/>
    <mergeCell ref="A113:AJ113"/>
    <mergeCell ref="A137:AO137"/>
    <mergeCell ref="A138:AO138"/>
    <mergeCell ref="A123:AO123"/>
    <mergeCell ref="A131:AO131"/>
    <mergeCell ref="A130:AO130"/>
    <mergeCell ref="A124:AO124"/>
    <mergeCell ref="AV130:BL130"/>
    <mergeCell ref="AK107:AP107"/>
    <mergeCell ref="AV132:BL132"/>
    <mergeCell ref="AV131:BL131"/>
    <mergeCell ref="AV133:BL133"/>
    <mergeCell ref="AP119:AU120"/>
    <mergeCell ref="AK108:AP108"/>
    <mergeCell ref="A129:AO129"/>
    <mergeCell ref="A128:AO128"/>
    <mergeCell ref="AK111:AP111"/>
    <mergeCell ref="AK112:AP112"/>
    <mergeCell ref="AK113:AP113"/>
    <mergeCell ref="A107:AJ107"/>
    <mergeCell ref="A106:AJ106"/>
    <mergeCell ref="A111:AJ111"/>
    <mergeCell ref="A108:AJ108"/>
    <mergeCell ref="AK109:AP109"/>
    <mergeCell ref="A109:AJ109"/>
    <mergeCell ref="A110:AJ110"/>
    <mergeCell ref="AK110:AP110"/>
    <mergeCell ref="AK98:AP98"/>
    <mergeCell ref="A100:AJ100"/>
    <mergeCell ref="AK103:AP103"/>
    <mergeCell ref="A101:AJ101"/>
    <mergeCell ref="AK106:AP106"/>
    <mergeCell ref="AK105:AP105"/>
    <mergeCell ref="A96:AJ96"/>
    <mergeCell ref="A97:AJ97"/>
    <mergeCell ref="AK100:AP100"/>
    <mergeCell ref="A99:AJ99"/>
    <mergeCell ref="A104:AJ104"/>
    <mergeCell ref="AK104:AP104"/>
    <mergeCell ref="A98:AJ98"/>
    <mergeCell ref="A102:AJ102"/>
    <mergeCell ref="AK102:AP102"/>
    <mergeCell ref="A103:AJ103"/>
    <mergeCell ref="AK94:AP94"/>
    <mergeCell ref="AK90:AP90"/>
    <mergeCell ref="A94:AJ94"/>
    <mergeCell ref="A92:AJ92"/>
    <mergeCell ref="AK93:AP93"/>
    <mergeCell ref="A95:AJ95"/>
    <mergeCell ref="AK91:AP91"/>
    <mergeCell ref="AK92:AP92"/>
    <mergeCell ref="AQ82:BB82"/>
    <mergeCell ref="A87:AJ87"/>
    <mergeCell ref="A88:AJ88"/>
    <mergeCell ref="A90:AJ90"/>
    <mergeCell ref="A91:AJ91"/>
    <mergeCell ref="A93:AJ93"/>
    <mergeCell ref="AQ91:BB91"/>
    <mergeCell ref="A85:AJ85"/>
    <mergeCell ref="AK83:AP83"/>
    <mergeCell ref="AK87:AP87"/>
    <mergeCell ref="AK80:AP80"/>
    <mergeCell ref="AQ77:BB77"/>
    <mergeCell ref="A74:AJ74"/>
    <mergeCell ref="AK70:AP70"/>
    <mergeCell ref="AK74:AP74"/>
    <mergeCell ref="AK71:AP71"/>
    <mergeCell ref="A72:AJ72"/>
    <mergeCell ref="A77:AJ77"/>
    <mergeCell ref="A73:AJ73"/>
    <mergeCell ref="A70:AJ70"/>
    <mergeCell ref="AK82:AP82"/>
    <mergeCell ref="AQ69:BB69"/>
    <mergeCell ref="AQ71:BB71"/>
    <mergeCell ref="AQ73:BB73"/>
    <mergeCell ref="AK77:AP77"/>
    <mergeCell ref="AQ78:BB78"/>
    <mergeCell ref="AK73:AP73"/>
    <mergeCell ref="AQ72:BB72"/>
    <mergeCell ref="AK76:AP76"/>
    <mergeCell ref="AQ80:BB80"/>
    <mergeCell ref="BD90:BU90"/>
    <mergeCell ref="AQ94:BB94"/>
    <mergeCell ref="AQ90:BB90"/>
    <mergeCell ref="AK67:AP67"/>
    <mergeCell ref="AK69:AP69"/>
    <mergeCell ref="AQ95:BB95"/>
    <mergeCell ref="BD91:BU91"/>
    <mergeCell ref="AQ81:BB81"/>
    <mergeCell ref="AK88:AP88"/>
    <mergeCell ref="AK81:AP81"/>
    <mergeCell ref="BD97:BU97"/>
    <mergeCell ref="BD93:BU93"/>
    <mergeCell ref="BD92:BU92"/>
    <mergeCell ref="BD95:BU95"/>
    <mergeCell ref="BV101:CH101"/>
    <mergeCell ref="AQ88:BB88"/>
    <mergeCell ref="BD94:BU94"/>
    <mergeCell ref="AQ92:BB92"/>
    <mergeCell ref="AQ93:BB93"/>
    <mergeCell ref="BD88:BU88"/>
    <mergeCell ref="AK116:AP116"/>
    <mergeCell ref="CY98:DK98"/>
    <mergeCell ref="BD101:BU101"/>
    <mergeCell ref="BL103:BU103"/>
    <mergeCell ref="BD107:BU107"/>
    <mergeCell ref="CI106:CX106"/>
    <mergeCell ref="BD106:BU106"/>
    <mergeCell ref="BD102:BU102"/>
    <mergeCell ref="CY99:DK99"/>
    <mergeCell ref="AQ111:BB111"/>
    <mergeCell ref="A122:AO122"/>
    <mergeCell ref="AV124:BL124"/>
    <mergeCell ref="AV121:BL121"/>
    <mergeCell ref="A121:AO121"/>
    <mergeCell ref="BV100:CH100"/>
    <mergeCell ref="BV103:CH103"/>
    <mergeCell ref="BV106:CH106"/>
    <mergeCell ref="BV104:CH104"/>
    <mergeCell ref="BV105:CH105"/>
    <mergeCell ref="AQ122:AU122"/>
    <mergeCell ref="A143:BB143"/>
    <mergeCell ref="AQ140:AU140"/>
    <mergeCell ref="A140:AO140"/>
    <mergeCell ref="AQ142:AU142"/>
    <mergeCell ref="AV142:BL142"/>
    <mergeCell ref="AV140:BL140"/>
    <mergeCell ref="A141:AO141"/>
    <mergeCell ref="A133:AO133"/>
    <mergeCell ref="AV138:BL138"/>
    <mergeCell ref="AQ123:AU123"/>
    <mergeCell ref="AH145:BI145"/>
    <mergeCell ref="AV139:BL139"/>
    <mergeCell ref="AQ134:AU134"/>
    <mergeCell ref="AQ139:AU139"/>
    <mergeCell ref="AQ138:AU138"/>
    <mergeCell ref="AV137:BL137"/>
    <mergeCell ref="AQ137:AU137"/>
    <mergeCell ref="AV134:BL134"/>
    <mergeCell ref="AQ135:AU135"/>
    <mergeCell ref="A150:BB150"/>
    <mergeCell ref="A147:AE147"/>
    <mergeCell ref="A148:BB148"/>
    <mergeCell ref="R146:AE146"/>
    <mergeCell ref="AH146:BI146"/>
    <mergeCell ref="AQ141:AU141"/>
    <mergeCell ref="AV141:BL141"/>
    <mergeCell ref="A142:AO142"/>
    <mergeCell ref="B144:BB144"/>
    <mergeCell ref="R145:AE145"/>
    <mergeCell ref="A139:AO139"/>
    <mergeCell ref="A132:AO132"/>
    <mergeCell ref="AQ133:AU133"/>
    <mergeCell ref="AV136:BL136"/>
    <mergeCell ref="A135:AO135"/>
    <mergeCell ref="A136:AO136"/>
    <mergeCell ref="A134:AO134"/>
    <mergeCell ref="AQ132:AU132"/>
    <mergeCell ref="AV135:BL135"/>
    <mergeCell ref="AQ136:AU136"/>
    <mergeCell ref="AQ131:AU131"/>
    <mergeCell ref="AQ130:AU130"/>
    <mergeCell ref="BD113:BU113"/>
    <mergeCell ref="BD115:BU115"/>
    <mergeCell ref="AQ115:BB115"/>
    <mergeCell ref="BM121:CF121"/>
    <mergeCell ref="AV119:BL120"/>
    <mergeCell ref="BM124:CF124"/>
    <mergeCell ref="A119:AO120"/>
    <mergeCell ref="AQ128:AU128"/>
    <mergeCell ref="AQ129:AU129"/>
    <mergeCell ref="AQ125:AU125"/>
    <mergeCell ref="AV128:BL128"/>
    <mergeCell ref="AV129:BL129"/>
    <mergeCell ref="AV127:BL127"/>
    <mergeCell ref="AP127:AU127"/>
    <mergeCell ref="AV122:BL122"/>
    <mergeCell ref="AQ124:AU124"/>
    <mergeCell ref="AP121:AU121"/>
    <mergeCell ref="A112:AJ112"/>
    <mergeCell ref="BV116:CH116"/>
    <mergeCell ref="AK115:AP115"/>
    <mergeCell ref="AQ113:BB113"/>
    <mergeCell ref="A116:AJ116"/>
    <mergeCell ref="AQ116:BB116"/>
    <mergeCell ref="BV113:CH113"/>
    <mergeCell ref="AQ112:BB112"/>
    <mergeCell ref="BV115:CH115"/>
    <mergeCell ref="CI109:CX109"/>
    <mergeCell ref="BV109:CH109"/>
    <mergeCell ref="BV110:CH110"/>
    <mergeCell ref="BV111:CH111"/>
    <mergeCell ref="AV125:BL125"/>
    <mergeCell ref="BM125:CF125"/>
    <mergeCell ref="CI115:CX115"/>
    <mergeCell ref="A118:FK118"/>
    <mergeCell ref="CG121:CW121"/>
    <mergeCell ref="BD109:BU109"/>
    <mergeCell ref="BM126:CF126"/>
    <mergeCell ref="BV107:CH107"/>
    <mergeCell ref="BV108:CH108"/>
    <mergeCell ref="BD111:BU111"/>
    <mergeCell ref="BD110:BU110"/>
    <mergeCell ref="BD112:BU112"/>
    <mergeCell ref="BD116:BU116"/>
    <mergeCell ref="CG124:CW124"/>
    <mergeCell ref="BM122:CF122"/>
    <mergeCell ref="BM119:CF120"/>
    <mergeCell ref="CX37:DN37"/>
    <mergeCell ref="DY49:EK49"/>
    <mergeCell ref="DO39:EE39"/>
    <mergeCell ref="CI46:CX46"/>
    <mergeCell ref="DL49:DX49"/>
    <mergeCell ref="CI47:CX47"/>
    <mergeCell ref="DO38:EE38"/>
    <mergeCell ref="EF39:ET39"/>
    <mergeCell ref="CX38:DN38"/>
    <mergeCell ref="CI107:CX107"/>
    <mergeCell ref="CI103:CX103"/>
    <mergeCell ref="BV51:CH51"/>
    <mergeCell ref="AQ109:BB109"/>
    <mergeCell ref="CI108:CX108"/>
    <mergeCell ref="CI104:CX104"/>
    <mergeCell ref="AQ107:BB107"/>
    <mergeCell ref="BD82:BU82"/>
    <mergeCell ref="CI101:CX101"/>
    <mergeCell ref="BD96:BU96"/>
    <mergeCell ref="AQ110:BB110"/>
    <mergeCell ref="BV102:CH102"/>
    <mergeCell ref="AQ87:BB87"/>
    <mergeCell ref="AQ83:BB83"/>
    <mergeCell ref="CI105:CX105"/>
    <mergeCell ref="CX39:DN39"/>
    <mergeCell ref="DL50:DX50"/>
    <mergeCell ref="DL47:DX47"/>
    <mergeCell ref="CY48:DK48"/>
    <mergeCell ref="CI49:CX49"/>
    <mergeCell ref="BL39:CF39"/>
    <mergeCell ref="BV48:CH48"/>
    <mergeCell ref="A44:FK44"/>
    <mergeCell ref="DL92:DX92"/>
    <mergeCell ref="CI85:CX85"/>
    <mergeCell ref="BV47:CH47"/>
    <mergeCell ref="DL56:DX56"/>
    <mergeCell ref="CI92:CX92"/>
    <mergeCell ref="EY71:FK71"/>
    <mergeCell ref="DY90:EK90"/>
    <mergeCell ref="CY101:DK101"/>
    <mergeCell ref="EU38:FK38"/>
    <mergeCell ref="EY58:FK58"/>
    <mergeCell ref="CY47:DK47"/>
    <mergeCell ref="CY52:DK52"/>
    <mergeCell ref="EY48:FK48"/>
    <mergeCell ref="CY56:DK56"/>
    <mergeCell ref="DY52:EK52"/>
    <mergeCell ref="CY49:DK49"/>
    <mergeCell ref="DY54:EK54"/>
    <mergeCell ref="CI110:CX110"/>
    <mergeCell ref="CI98:CX98"/>
    <mergeCell ref="DY56:EK56"/>
    <mergeCell ref="CY104:DK104"/>
    <mergeCell ref="CY103:DK103"/>
    <mergeCell ref="CY108:DK108"/>
    <mergeCell ref="CY107:DK107"/>
    <mergeCell ref="CY105:DK105"/>
    <mergeCell ref="CY102:DK102"/>
    <mergeCell ref="CI102:CX102"/>
    <mergeCell ref="EU33:FK33"/>
    <mergeCell ref="EL92:EX92"/>
    <mergeCell ref="EL52:EX52"/>
    <mergeCell ref="EL51:EX51"/>
    <mergeCell ref="EY78:FK78"/>
    <mergeCell ref="EY63:FK63"/>
    <mergeCell ref="EY65:FK65"/>
    <mergeCell ref="EY84:FK84"/>
    <mergeCell ref="EL47:EX47"/>
    <mergeCell ref="EL50:EX50"/>
    <mergeCell ref="EU32:FK32"/>
    <mergeCell ref="EU34:FK34"/>
    <mergeCell ref="EU36:FK36"/>
    <mergeCell ref="EU35:FK35"/>
    <mergeCell ref="EL48:EX48"/>
    <mergeCell ref="EF35:ET35"/>
    <mergeCell ref="EF36:ET36"/>
    <mergeCell ref="EL45:FK45"/>
    <mergeCell ref="EL46:EX46"/>
    <mergeCell ref="DY46:EK46"/>
    <mergeCell ref="EF32:ET32"/>
    <mergeCell ref="EF37:ET37"/>
    <mergeCell ref="DO37:EE37"/>
    <mergeCell ref="CY70:DK70"/>
    <mergeCell ref="CY46:DK46"/>
    <mergeCell ref="CI45:EK45"/>
    <mergeCell ref="DL46:DX46"/>
    <mergeCell ref="CX32:DN32"/>
    <mergeCell ref="EF33:ET33"/>
    <mergeCell ref="EF34:ET34"/>
    <mergeCell ref="DO35:EE35"/>
    <mergeCell ref="DL48:DX48"/>
    <mergeCell ref="CY51:DK51"/>
    <mergeCell ref="DY47:EK47"/>
    <mergeCell ref="DY48:EK48"/>
    <mergeCell ref="CI50:CX50"/>
    <mergeCell ref="CG38:CW38"/>
    <mergeCell ref="DL51:DX51"/>
    <mergeCell ref="EF38:ET38"/>
    <mergeCell ref="CG39:CW39"/>
    <mergeCell ref="DO32:EE32"/>
    <mergeCell ref="CX33:DN33"/>
    <mergeCell ref="CG35:CW35"/>
    <mergeCell ref="CX34:DN34"/>
    <mergeCell ref="CY50:DK50"/>
    <mergeCell ref="DO34:EE34"/>
    <mergeCell ref="DO36:EE36"/>
    <mergeCell ref="CX35:DN35"/>
    <mergeCell ref="DO33:EE33"/>
    <mergeCell ref="CX36:DN36"/>
    <mergeCell ref="DY105:EK105"/>
    <mergeCell ref="EL104:EX104"/>
    <mergeCell ref="DL62:DX62"/>
    <mergeCell ref="DL67:DX67"/>
    <mergeCell ref="EL67:EX67"/>
    <mergeCell ref="DL93:DX93"/>
    <mergeCell ref="DL104:DX104"/>
    <mergeCell ref="DL71:DX71"/>
    <mergeCell ref="DL91:DX91"/>
    <mergeCell ref="DL90:DX90"/>
    <mergeCell ref="CY100:DK100"/>
    <mergeCell ref="DL99:DX99"/>
    <mergeCell ref="CY97:DK97"/>
    <mergeCell ref="DL97:DX97"/>
    <mergeCell ref="DY97:EK97"/>
    <mergeCell ref="DY94:EK94"/>
    <mergeCell ref="DY100:EK100"/>
    <mergeCell ref="DY99:EK99"/>
    <mergeCell ref="DY65:EK65"/>
    <mergeCell ref="EY97:FK97"/>
    <mergeCell ref="DY95:EK95"/>
    <mergeCell ref="EL93:EX93"/>
    <mergeCell ref="DY93:EK93"/>
    <mergeCell ref="DY92:EK92"/>
    <mergeCell ref="DY91:EK91"/>
    <mergeCell ref="EY92:FK92"/>
    <mergeCell ref="EL94:EX94"/>
    <mergeCell ref="EY93:FK93"/>
    <mergeCell ref="EU37:FK37"/>
    <mergeCell ref="EY46:FK46"/>
    <mergeCell ref="EY47:FK47"/>
    <mergeCell ref="EL70:EX70"/>
    <mergeCell ref="EU39:FK39"/>
    <mergeCell ref="EY49:FK49"/>
    <mergeCell ref="EL49:EX49"/>
    <mergeCell ref="EL56:EX56"/>
    <mergeCell ref="EL54:EX54"/>
    <mergeCell ref="EL65:EX65"/>
    <mergeCell ref="EL74:EX74"/>
    <mergeCell ref="EL77:EX77"/>
    <mergeCell ref="EY61:FK61"/>
    <mergeCell ref="EY70:FK70"/>
    <mergeCell ref="EL57:EX57"/>
    <mergeCell ref="EL80:EX80"/>
    <mergeCell ref="EL71:EX71"/>
    <mergeCell ref="EL69:EX69"/>
    <mergeCell ref="DY73:EK73"/>
    <mergeCell ref="DY88:EK88"/>
    <mergeCell ref="DY87:EK87"/>
    <mergeCell ref="DY85:EK85"/>
    <mergeCell ref="EY54:FK54"/>
    <mergeCell ref="DY69:EK69"/>
    <mergeCell ref="DY70:EK70"/>
    <mergeCell ref="DY59:EK59"/>
    <mergeCell ref="DY61:EK61"/>
    <mergeCell ref="EY85:FK85"/>
    <mergeCell ref="EY86:FK86"/>
    <mergeCell ref="EL95:EX95"/>
    <mergeCell ref="EL96:EX96"/>
    <mergeCell ref="EL97:EX97"/>
    <mergeCell ref="EL101:EX101"/>
    <mergeCell ref="EL103:EX103"/>
    <mergeCell ref="EL87:EX87"/>
    <mergeCell ref="EL88:EX88"/>
    <mergeCell ref="EL90:EX90"/>
    <mergeCell ref="EL91:EX91"/>
    <mergeCell ref="BV81:CH81"/>
    <mergeCell ref="CY76:DK76"/>
    <mergeCell ref="CI72:CX72"/>
    <mergeCell ref="BV74:CH74"/>
    <mergeCell ref="BV72:CH72"/>
    <mergeCell ref="BV78:CH78"/>
    <mergeCell ref="CI73:CX73"/>
    <mergeCell ref="BV75:CH75"/>
    <mergeCell ref="CI75:CX75"/>
    <mergeCell ref="CI74:CX74"/>
    <mergeCell ref="BD78:BU78"/>
    <mergeCell ref="BD74:BU74"/>
    <mergeCell ref="BD81:BU81"/>
    <mergeCell ref="BV85:CH85"/>
    <mergeCell ref="BV73:CH73"/>
    <mergeCell ref="BD84:BU84"/>
    <mergeCell ref="BD85:BU85"/>
    <mergeCell ref="BD80:BU80"/>
    <mergeCell ref="BV77:CH77"/>
    <mergeCell ref="BD75:BU75"/>
    <mergeCell ref="DL86:DX86"/>
    <mergeCell ref="BD87:BU87"/>
    <mergeCell ref="BD83:BU83"/>
    <mergeCell ref="BV84:CH84"/>
    <mergeCell ref="CI87:CX87"/>
    <mergeCell ref="BV86:CH86"/>
    <mergeCell ref="DL85:DX85"/>
    <mergeCell ref="EL76:EX76"/>
    <mergeCell ref="EL84:EX84"/>
    <mergeCell ref="EL83:EX83"/>
    <mergeCell ref="EL78:EX78"/>
    <mergeCell ref="DY77:EK77"/>
    <mergeCell ref="DY84:EK84"/>
    <mergeCell ref="DY81:EK81"/>
    <mergeCell ref="DY82:EK82"/>
    <mergeCell ref="DY78:EK78"/>
    <mergeCell ref="DY83:EK83"/>
    <mergeCell ref="DL75:DX75"/>
    <mergeCell ref="DY75:EK75"/>
    <mergeCell ref="CY75:DK75"/>
    <mergeCell ref="DL76:DX76"/>
    <mergeCell ref="DL80:DX80"/>
    <mergeCell ref="DL78:DX78"/>
    <mergeCell ref="DY80:EK80"/>
    <mergeCell ref="DY76:EK76"/>
    <mergeCell ref="BV70:CH70"/>
    <mergeCell ref="BV68:CH68"/>
    <mergeCell ref="BV71:CH71"/>
    <mergeCell ref="CY80:DK80"/>
    <mergeCell ref="CI78:CX78"/>
    <mergeCell ref="CY77:DK77"/>
    <mergeCell ref="CI67:CX67"/>
    <mergeCell ref="BD70:BU70"/>
    <mergeCell ref="CI69:CX69"/>
    <mergeCell ref="BV65:CH65"/>
    <mergeCell ref="CY78:DK78"/>
    <mergeCell ref="EL73:EX73"/>
    <mergeCell ref="CI68:CX68"/>
    <mergeCell ref="EL72:EX72"/>
    <mergeCell ref="CI70:CX70"/>
    <mergeCell ref="BV67:CH67"/>
    <mergeCell ref="BD71:BU71"/>
    <mergeCell ref="BD66:BU66"/>
    <mergeCell ref="BL65:BU65"/>
    <mergeCell ref="BD63:BU63"/>
    <mergeCell ref="BV63:CH63"/>
    <mergeCell ref="BV66:CH66"/>
    <mergeCell ref="BD64:BU64"/>
    <mergeCell ref="BD67:BU67"/>
    <mergeCell ref="BD69:BU69"/>
    <mergeCell ref="BV69:CH69"/>
    <mergeCell ref="AQ63:BB63"/>
    <mergeCell ref="A65:AJ65"/>
    <mergeCell ref="A62:AJ62"/>
    <mergeCell ref="AK65:AO65"/>
    <mergeCell ref="A63:AJ63"/>
    <mergeCell ref="BD68:BU68"/>
    <mergeCell ref="AQ67:BB67"/>
    <mergeCell ref="A64:AJ64"/>
    <mergeCell ref="AK64:AP64"/>
    <mergeCell ref="AQ64:BB64"/>
    <mergeCell ref="AQ59:BB59"/>
    <mergeCell ref="BV59:CH59"/>
    <mergeCell ref="AQ61:BB61"/>
    <mergeCell ref="BD62:BU62"/>
    <mergeCell ref="BV62:CH62"/>
    <mergeCell ref="BD59:BU59"/>
    <mergeCell ref="BV61:CH61"/>
    <mergeCell ref="AQ62:BB62"/>
    <mergeCell ref="BD61:BU61"/>
    <mergeCell ref="AQ56:BB56"/>
    <mergeCell ref="BD56:BU56"/>
    <mergeCell ref="CY57:DK57"/>
    <mergeCell ref="BV58:CH58"/>
    <mergeCell ref="BV56:CH56"/>
    <mergeCell ref="CI56:CX56"/>
    <mergeCell ref="CI58:CX58"/>
    <mergeCell ref="AQ55:BB55"/>
    <mergeCell ref="DL57:DX57"/>
    <mergeCell ref="AQ58:BB58"/>
    <mergeCell ref="BD58:BU58"/>
    <mergeCell ref="CI57:CX57"/>
    <mergeCell ref="AQ57:BB57"/>
    <mergeCell ref="BD55:BU55"/>
    <mergeCell ref="BV55:CH55"/>
    <mergeCell ref="BV57:CH57"/>
    <mergeCell ref="BD57:BU57"/>
    <mergeCell ref="DL81:DX81"/>
    <mergeCell ref="CY81:DK81"/>
    <mergeCell ref="CY82:DK82"/>
    <mergeCell ref="CI84:CX84"/>
    <mergeCell ref="DL84:DX84"/>
    <mergeCell ref="DL83:DX83"/>
    <mergeCell ref="CI83:CX83"/>
    <mergeCell ref="CI82:CX82"/>
    <mergeCell ref="BV94:CH94"/>
    <mergeCell ref="BV95:CH95"/>
    <mergeCell ref="CI77:CX77"/>
    <mergeCell ref="CI80:CX80"/>
    <mergeCell ref="BV80:CH80"/>
    <mergeCell ref="BV83:CH83"/>
    <mergeCell ref="BV93:CH93"/>
    <mergeCell ref="BV92:CH92"/>
    <mergeCell ref="BV91:CH91"/>
    <mergeCell ref="BV82:CH82"/>
    <mergeCell ref="BD100:BU100"/>
    <mergeCell ref="AQ98:BB98"/>
    <mergeCell ref="BV97:CH97"/>
    <mergeCell ref="BD98:BU98"/>
    <mergeCell ref="A86:AJ86"/>
    <mergeCell ref="AK86:AP86"/>
    <mergeCell ref="AQ86:BB86"/>
    <mergeCell ref="BD86:BU86"/>
    <mergeCell ref="AQ99:BB99"/>
    <mergeCell ref="BD99:BU99"/>
    <mergeCell ref="BV99:CH99"/>
    <mergeCell ref="BV98:CH98"/>
    <mergeCell ref="CY91:DK91"/>
    <mergeCell ref="CI86:CX86"/>
    <mergeCell ref="CI100:CX100"/>
    <mergeCell ref="CI99:CX99"/>
    <mergeCell ref="CI97:CX97"/>
    <mergeCell ref="CI91:CX91"/>
    <mergeCell ref="CY95:DK95"/>
    <mergeCell ref="CY90:DK90"/>
    <mergeCell ref="CY93:DK93"/>
    <mergeCell ref="DL77:DX77"/>
    <mergeCell ref="AQ76:BB76"/>
    <mergeCell ref="BD76:BU76"/>
    <mergeCell ref="BV76:CH76"/>
    <mergeCell ref="CI76:CX76"/>
    <mergeCell ref="BD77:BU77"/>
    <mergeCell ref="DL88:DX88"/>
    <mergeCell ref="CY87:DK87"/>
    <mergeCell ref="CI81:CX81"/>
    <mergeCell ref="CI88:CX88"/>
    <mergeCell ref="CY83:DK83"/>
    <mergeCell ref="CY85:DK85"/>
    <mergeCell ref="EL85:EX85"/>
    <mergeCell ref="EL82:EX82"/>
    <mergeCell ref="DL82:DX82"/>
    <mergeCell ref="DY86:EK86"/>
    <mergeCell ref="EL86:EX86"/>
    <mergeCell ref="DL87:DX87"/>
    <mergeCell ref="CY86:DK86"/>
    <mergeCell ref="A114:AJ114"/>
    <mergeCell ref="AK114:AP114"/>
    <mergeCell ref="AQ114:BB114"/>
    <mergeCell ref="BD114:BU114"/>
    <mergeCell ref="BV114:CH114"/>
    <mergeCell ref="CI114:CX114"/>
    <mergeCell ref="CY114:DK114"/>
    <mergeCell ref="DL114:DX114"/>
    <mergeCell ref="DY114:EK114"/>
    <mergeCell ref="EL114:EX114"/>
    <mergeCell ref="EY114:FK114"/>
    <mergeCell ref="A79:AJ79"/>
    <mergeCell ref="AK79:AP79"/>
    <mergeCell ref="AQ79:BB79"/>
    <mergeCell ref="BD79:BU79"/>
    <mergeCell ref="BV79:CH79"/>
    <mergeCell ref="CI79:CX79"/>
    <mergeCell ref="CY79:DK79"/>
    <mergeCell ref="DL79:DX79"/>
    <mergeCell ref="DY79:EK79"/>
    <mergeCell ref="EL79:EX79"/>
    <mergeCell ref="EY79:FK79"/>
  </mergeCells>
  <printOptions/>
  <pageMargins left="0.15748031496062992" right="0.15748031496062992" top="0.39" bottom="0.1968503937007874" header="0.15748031496062992" footer="0"/>
  <pageSetup fitToHeight="6" horizontalDpi="600" verticalDpi="600" orientation="landscape" paperSize="9" scale="73" r:id="rId3"/>
  <rowBreaks count="2" manualBreakCount="2">
    <brk id="39" max="167" man="1"/>
    <brk id="117" max="16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2016-11-01T10:07:46Z</cp:lastPrinted>
  <dcterms:created xsi:type="dcterms:W3CDTF">2005-02-01T12:32:18Z</dcterms:created>
  <dcterms:modified xsi:type="dcterms:W3CDTF">2016-12-02T11:34:11Z</dcterms:modified>
  <cp:category/>
  <cp:version/>
  <cp:contentType/>
  <cp:contentStatus/>
</cp:coreProperties>
</file>