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10" windowWidth="12630" windowHeight="9825" activeTab="0"/>
  </bookViews>
  <sheets>
    <sheet name="Лист1 (2)" sheetId="1" r:id="rId1"/>
  </sheets>
  <definedNames>
    <definedName name="_xlnm.Print_Area" localSheetId="0">'Лист1 (2)'!$A$1:$E$52</definedName>
  </definedNames>
  <calcPr fullCalcOnLoad="1"/>
</workbook>
</file>

<file path=xl/sharedStrings.xml><?xml version="1.0" encoding="utf-8"?>
<sst xmlns="http://schemas.openxmlformats.org/spreadsheetml/2006/main" count="136" uniqueCount="93">
  <si>
    <t xml:space="preserve"> Наименование (краткое)</t>
  </si>
  <si>
    <t>№ п/п</t>
  </si>
  <si>
    <t>МБДОУ Быстрогорский д/с "Колобок"</t>
  </si>
  <si>
    <t>МБДОУ Верхнекольцовский д/с "Ромашка"</t>
  </si>
  <si>
    <t>МБДОУ Верхнеобливский д/сад</t>
  </si>
  <si>
    <t>МБДОУ Ермаковский д/сад</t>
  </si>
  <si>
    <t>МБДОУ Жирновский д/с "Ивушка"</t>
  </si>
  <si>
    <t>МБДОУ Жирновский д/с "Росинка"</t>
  </si>
  <si>
    <t>МБДОУ Скосырский д/сад</t>
  </si>
  <si>
    <t>МБДОУ Тацинский д/с "Радуга"</t>
  </si>
  <si>
    <t>МБДОУ Тацинский д/сад "Колокольчик"</t>
  </si>
  <si>
    <t>МБДОУ Тацинский д/сад "Солнышко"</t>
  </si>
  <si>
    <t>МБОУ Быстрогорская СОШ</t>
  </si>
  <si>
    <t>МБОУ Верхнеобливская ООШ</t>
  </si>
  <si>
    <t>МБОУ Ермаковская СОШ</t>
  </si>
  <si>
    <t>МБОУ Жирновская СОШ</t>
  </si>
  <si>
    <t>МБОУ Зазерская СОШ</t>
  </si>
  <si>
    <t>МБОУ Исаевская ООШ</t>
  </si>
  <si>
    <t>МБОУ Качалинская СОШ</t>
  </si>
  <si>
    <t>МБОУ Ковылкинская СОШ</t>
  </si>
  <si>
    <t>МБОУ Крыловская оош</t>
  </si>
  <si>
    <t>МБОУ Крюковская СОШ</t>
  </si>
  <si>
    <t>МБОУ Михайловская СОШ</t>
  </si>
  <si>
    <t>МБОУ Скосырская СОШ</t>
  </si>
  <si>
    <t>МБОУ Суховская СОШ</t>
  </si>
  <si>
    <t>МБОУ Тацинская СОШ № 1</t>
  </si>
  <si>
    <t>МБОУ ТСОШ № 2</t>
  </si>
  <si>
    <t>МБОУ ТСОШ № 3</t>
  </si>
  <si>
    <t>МБОУ Углегорская СОШ</t>
  </si>
  <si>
    <t>МБОУ ДО ДДТ</t>
  </si>
  <si>
    <t>МБОУ ДО ДЮСШ</t>
  </si>
  <si>
    <t>Должность</t>
  </si>
  <si>
    <t>Ф.И.О</t>
  </si>
  <si>
    <t>Директор</t>
  </si>
  <si>
    <t>Шкодин Сергей Яковлевич</t>
  </si>
  <si>
    <t>Заведующий</t>
  </si>
  <si>
    <t>Медведева Любовь Валентиновна</t>
  </si>
  <si>
    <t>Болотова Инна Анатольевна</t>
  </si>
  <si>
    <t>Голубь Галина Михайловна</t>
  </si>
  <si>
    <t>Пузанова Ольга Анатольевна</t>
  </si>
  <si>
    <t>Волчанская Ирина Викторовна</t>
  </si>
  <si>
    <t>Якуба Ирина Владимировна</t>
  </si>
  <si>
    <t>Колбасина Наталья Викторовна</t>
  </si>
  <si>
    <t>Астафьева Наталья Юрьевна</t>
  </si>
  <si>
    <t>Анохина Светлана Владимировна</t>
  </si>
  <si>
    <t>Баскакова Светлана Викторовна</t>
  </si>
  <si>
    <t>Нечаева Мария Александровна</t>
  </si>
  <si>
    <t>Храмкова Ирина Михайловна</t>
  </si>
  <si>
    <t>Гончарова Оксана Владимировна</t>
  </si>
  <si>
    <t>Калугин Геннадий Николаевич</t>
  </si>
  <si>
    <t>Соколенко Татьяна Владимировна</t>
  </si>
  <si>
    <t>Заместитель директора по воспитательной работе</t>
  </si>
  <si>
    <t>Заместитель директора по Учебно воспитательной работе</t>
  </si>
  <si>
    <t>Подусова Елена Алексеевна</t>
  </si>
  <si>
    <t>Клименова Ирина Ивановна</t>
  </si>
  <si>
    <t>Лебедева Елена Николаевна</t>
  </si>
  <si>
    <t>Карпова Янина Валерьевна</t>
  </si>
  <si>
    <t>Зверева Марина Ивановна</t>
  </si>
  <si>
    <t>Гончарова Юлия Александровна</t>
  </si>
  <si>
    <t>Сизова Наталья Юрьевна</t>
  </si>
  <si>
    <t>Макаренко Светлана Николаевна</t>
  </si>
  <si>
    <t xml:space="preserve">Журавлева Татьяна Анатольевна  </t>
  </si>
  <si>
    <t xml:space="preserve">Макарова Галина Михайловна  </t>
  </si>
  <si>
    <t xml:space="preserve">Терещенко Евгений Александрович  </t>
  </si>
  <si>
    <t>Заместитель директора по организационно массовой работе</t>
  </si>
  <si>
    <t>Заместитель директра по админитстративно хозяйственной работе</t>
  </si>
  <si>
    <t>Макаренко Людмила Николаевна</t>
  </si>
  <si>
    <t>Кисленко Галина Александровна</t>
  </si>
  <si>
    <t>Ткачев Александр Михайлович</t>
  </si>
  <si>
    <t>Галацан Ольга Владимировна</t>
  </si>
  <si>
    <t xml:space="preserve">Хусаинова Ирина Васильевна  </t>
  </si>
  <si>
    <t>МБДОУ Масловский  д/сад</t>
  </si>
  <si>
    <t xml:space="preserve"> Яцко Светлана Семеновна</t>
  </si>
  <si>
    <t>Лебедева Наталья Георгиевна</t>
  </si>
  <si>
    <t>Стенькина Светлана Алексеевна</t>
  </si>
  <si>
    <t>Галаган Елена Васильевна</t>
  </si>
  <si>
    <t>Заместитель директора поАХЧ</t>
  </si>
  <si>
    <t>Войнов Александр Васильевич</t>
  </si>
  <si>
    <t>Бударин Сергей Александрович</t>
  </si>
  <si>
    <t>Гладченко Лариса Юрьевна</t>
  </si>
  <si>
    <t>Антименко Светлана Сергеевна</t>
  </si>
  <si>
    <t>Хмелевская Ирина Анатольевна</t>
  </si>
  <si>
    <t>Войнова Светлана Евгеньевна</t>
  </si>
  <si>
    <t>Пилова Елена Александровна</t>
  </si>
  <si>
    <t>Среднемесячная заработная плата руководителей, их заместителей образовательных учреждений   Тацинского района за 2023 год</t>
  </si>
  <si>
    <t>Усанова Ольга Николаевна</t>
  </si>
  <si>
    <t>Галушкина Людмила Николаевна</t>
  </si>
  <si>
    <t>Мельников Сергей Анатольевич</t>
  </si>
  <si>
    <t>Субботина Дарья Вячеславовна</t>
  </si>
  <si>
    <t>Чайкина Галина Сергеевна</t>
  </si>
  <si>
    <t>Гореславцева  Элина Барисовна</t>
  </si>
  <si>
    <t>Федоренко Евгения Геннадьевна</t>
  </si>
  <si>
    <t xml:space="preserve">Размер среднемесячной заработной платы за 2023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</si>
</sst>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35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52" applyFont="1" applyFill="1" applyAlignment="1">
      <alignment horizontal="center" vertical="center" wrapText="1"/>
      <protection/>
    </xf>
    <xf numFmtId="0" fontId="43" fillId="33" borderId="0" xfId="0" applyFont="1" applyFill="1" applyAlignment="1">
      <alignment horizontal="center" vertical="center" wrapText="1"/>
    </xf>
    <xf numFmtId="0" fontId="7" fillId="33" borderId="10" xfId="53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>
      <alignment horizontal="left" vertical="top" wrapText="1"/>
      <protection/>
    </xf>
    <xf numFmtId="0" fontId="44" fillId="33" borderId="12" xfId="0" applyFont="1" applyFill="1" applyBorder="1" applyAlignment="1">
      <alignment horizontal="center" vertical="center" wrapText="1"/>
    </xf>
    <xf numFmtId="0" fontId="8" fillId="33" borderId="12" xfId="52" applyFont="1" applyFill="1" applyBorder="1" applyAlignment="1">
      <alignment horizontal="center" vertical="center" wrapText="1"/>
      <protection/>
    </xf>
    <xf numFmtId="0" fontId="45" fillId="33" borderId="12" xfId="0" applyFont="1" applyFill="1" applyBorder="1" applyAlignment="1">
      <alignment horizontal="center" vertical="center" wrapText="1"/>
    </xf>
    <xf numFmtId="0" fontId="7" fillId="33" borderId="13" xfId="53" applyFont="1" applyFill="1" applyBorder="1" applyAlignment="1">
      <alignment horizontal="left" vertical="center" wrapText="1"/>
      <protection/>
    </xf>
    <xf numFmtId="0" fontId="7" fillId="33" borderId="14" xfId="53" applyFont="1" applyFill="1" applyBorder="1" applyAlignment="1">
      <alignment horizontal="left" vertical="center" wrapText="1"/>
      <protection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53" applyNumberFormat="1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left" vertical="center" wrapText="1"/>
      <protection/>
    </xf>
    <xf numFmtId="4" fontId="3" fillId="33" borderId="18" xfId="53" applyNumberFormat="1" applyFont="1" applyFill="1" applyBorder="1" applyAlignment="1">
      <alignment horizontal="center" vertical="center" wrapText="1"/>
      <protection/>
    </xf>
    <xf numFmtId="0" fontId="43" fillId="33" borderId="19" xfId="0" applyFont="1" applyFill="1" applyBorder="1" applyAlignment="1">
      <alignment horizontal="center" vertical="center" wrapText="1"/>
    </xf>
    <xf numFmtId="2" fontId="7" fillId="33" borderId="20" xfId="53" applyNumberFormat="1" applyFont="1" applyFill="1" applyBorder="1" applyAlignment="1">
      <alignment horizontal="left" vertical="center" wrapText="1"/>
      <protection/>
    </xf>
    <xf numFmtId="0" fontId="7" fillId="33" borderId="20" xfId="53" applyFont="1" applyFill="1" applyBorder="1" applyAlignment="1">
      <alignment horizontal="left" vertical="center" wrapText="1"/>
      <protection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7" fillId="33" borderId="16" xfId="53" applyNumberFormat="1" applyFont="1" applyFill="1" applyBorder="1" applyAlignment="1">
      <alignment horizontal="center" vertical="center" wrapText="1"/>
      <protection/>
    </xf>
    <xf numFmtId="4" fontId="7" fillId="33" borderId="18" xfId="53" applyNumberFormat="1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left" vertical="center" wrapText="1"/>
      <protection/>
    </xf>
    <xf numFmtId="4" fontId="7" fillId="33" borderId="21" xfId="53" applyNumberFormat="1" applyFont="1" applyFill="1" applyBorder="1" applyAlignment="1">
      <alignment horizontal="center" vertical="center" wrapText="1"/>
      <protection/>
    </xf>
    <xf numFmtId="0" fontId="43" fillId="33" borderId="22" xfId="0" applyFont="1" applyFill="1" applyBorder="1" applyAlignment="1">
      <alignment horizontal="center" vertical="center" wrapText="1"/>
    </xf>
    <xf numFmtId="2" fontId="7" fillId="33" borderId="23" xfId="53" applyNumberFormat="1" applyFont="1" applyFill="1" applyBorder="1" applyAlignment="1">
      <alignment horizontal="left" vertical="center" wrapText="1"/>
      <protection/>
    </xf>
    <xf numFmtId="0" fontId="7" fillId="33" borderId="24" xfId="53" applyFont="1" applyFill="1" applyBorder="1" applyAlignment="1">
      <alignment horizontal="left" vertical="center" wrapText="1"/>
      <protection/>
    </xf>
    <xf numFmtId="4" fontId="7" fillId="33" borderId="25" xfId="53" applyNumberFormat="1" applyFont="1" applyFill="1" applyBorder="1" applyAlignment="1">
      <alignment horizontal="center" vertical="center" wrapText="1"/>
      <protection/>
    </xf>
    <xf numFmtId="4" fontId="7" fillId="33" borderId="15" xfId="53" applyNumberFormat="1" applyFont="1" applyFill="1" applyBorder="1" applyAlignment="1">
      <alignment horizontal="center" vertical="center" wrapText="1"/>
      <protection/>
    </xf>
    <xf numFmtId="0" fontId="3" fillId="33" borderId="14" xfId="55" applyNumberFormat="1" applyFont="1" applyFill="1" applyBorder="1" applyAlignment="1">
      <alignment horizontal="left" vertical="center" wrapText="1"/>
      <protection/>
    </xf>
    <xf numFmtId="0" fontId="3" fillId="33" borderId="26" xfId="54" applyNumberFormat="1" applyFont="1" applyFill="1" applyBorder="1" applyAlignment="1">
      <alignment horizontal="left" vertical="top" wrapText="1"/>
      <protection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2" fontId="7" fillId="33" borderId="24" xfId="53" applyNumberFormat="1" applyFont="1" applyFill="1" applyBorder="1" applyAlignment="1">
      <alignment horizontal="left" vertical="center" wrapText="1"/>
      <protection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2" fontId="7" fillId="33" borderId="14" xfId="53" applyNumberFormat="1" applyFont="1" applyFill="1" applyBorder="1" applyAlignment="1">
      <alignment horizontal="left" vertical="center" wrapText="1"/>
      <protection/>
    </xf>
    <xf numFmtId="2" fontId="7" fillId="33" borderId="24" xfId="53" applyNumberFormat="1" applyFont="1" applyFill="1" applyBorder="1" applyAlignment="1">
      <alignment horizontal="left" vertical="center" wrapText="1"/>
      <protection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2" fontId="7" fillId="33" borderId="14" xfId="53" applyNumberFormat="1" applyFont="1" applyFill="1" applyBorder="1" applyAlignment="1">
      <alignment horizontal="left" vertical="center" wrapText="1"/>
      <protection/>
    </xf>
    <xf numFmtId="2" fontId="7" fillId="33" borderId="10" xfId="53" applyNumberFormat="1" applyFont="1" applyFill="1" applyBorder="1" applyAlignment="1">
      <alignment horizontal="left" vertical="center" wrapText="1"/>
      <protection/>
    </xf>
    <xf numFmtId="2" fontId="7" fillId="33" borderId="17" xfId="53" applyNumberFormat="1" applyFont="1" applyFill="1" applyBorder="1" applyAlignment="1">
      <alignment horizontal="left" vertical="center" wrapText="1"/>
      <protection/>
    </xf>
    <xf numFmtId="0" fontId="43" fillId="33" borderId="31" xfId="0" applyFont="1" applyFill="1" applyBorder="1" applyAlignment="1">
      <alignment horizontal="center" vertical="center" wrapText="1"/>
    </xf>
    <xf numFmtId="0" fontId="6" fillId="33" borderId="32" xfId="52" applyFont="1" applyFill="1" applyBorder="1" applyAlignment="1">
      <alignment horizontal="center" vertical="center" wrapText="1"/>
      <protection/>
    </xf>
    <xf numFmtId="2" fontId="7" fillId="33" borderId="13" xfId="53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 (2)" xfId="54"/>
    <cellStyle name="Обычный_Солнышк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BreakPreview" zoomScale="75" zoomScaleNormal="75" zoomScaleSheetLayoutView="75" workbookViewId="0" topLeftCell="A1">
      <selection activeCell="J6" sqref="J6"/>
    </sheetView>
  </sheetViews>
  <sheetFormatPr defaultColWidth="9.140625" defaultRowHeight="15"/>
  <cols>
    <col min="1" max="1" width="8.8515625" style="2" customWidth="1"/>
    <col min="2" max="2" width="41.421875" style="2" customWidth="1"/>
    <col min="3" max="3" width="48.28125" style="2" customWidth="1"/>
    <col min="4" max="4" width="60.421875" style="2" customWidth="1"/>
    <col min="5" max="5" width="18.28125" style="2" customWidth="1"/>
    <col min="6" max="16384" width="9.140625" style="2" customWidth="1"/>
  </cols>
  <sheetData>
    <row r="1" spans="1:8" ht="75.75" customHeight="1">
      <c r="A1" s="46" t="s">
        <v>84</v>
      </c>
      <c r="B1" s="46"/>
      <c r="C1" s="46"/>
      <c r="D1" s="46"/>
      <c r="E1" s="1"/>
      <c r="F1" s="1"/>
      <c r="G1" s="1"/>
      <c r="H1" s="1"/>
    </row>
    <row r="2" spans="1:5" ht="97.5" customHeight="1" thickBot="1">
      <c r="A2" s="5" t="s">
        <v>1</v>
      </c>
      <c r="B2" s="6" t="s">
        <v>0</v>
      </c>
      <c r="C2" s="6" t="s">
        <v>32</v>
      </c>
      <c r="D2" s="7" t="s">
        <v>31</v>
      </c>
      <c r="E2" s="7" t="s">
        <v>92</v>
      </c>
    </row>
    <row r="3" spans="1:5" ht="23.25" customHeight="1">
      <c r="A3" s="39">
        <v>1</v>
      </c>
      <c r="B3" s="42" t="s">
        <v>12</v>
      </c>
      <c r="C3" s="9" t="s">
        <v>85</v>
      </c>
      <c r="D3" s="9" t="s">
        <v>33</v>
      </c>
      <c r="E3" s="10">
        <f>(360666.11+579913.37)/12</f>
        <v>78381.62333333334</v>
      </c>
    </row>
    <row r="4" spans="1:5" ht="23.25" customHeight="1">
      <c r="A4" s="40"/>
      <c r="B4" s="43"/>
      <c r="C4" s="3" t="s">
        <v>50</v>
      </c>
      <c r="D4" s="3" t="s">
        <v>51</v>
      </c>
      <c r="E4" s="11">
        <f>(478403.54+218590.31)/12</f>
        <v>58082.82083333333</v>
      </c>
    </row>
    <row r="5" spans="1:5" ht="23.25" customHeight="1" thickBot="1">
      <c r="A5" s="41"/>
      <c r="B5" s="44"/>
      <c r="C5" s="12" t="s">
        <v>66</v>
      </c>
      <c r="D5" s="12" t="s">
        <v>52</v>
      </c>
      <c r="E5" s="13">
        <f>(471884.85+178256.51)/12</f>
        <v>54178.44666666666</v>
      </c>
    </row>
    <row r="6" spans="1:5" ht="23.25" customHeight="1" thickBot="1">
      <c r="A6" s="34">
        <v>2</v>
      </c>
      <c r="B6" s="33" t="s">
        <v>13</v>
      </c>
      <c r="C6" s="26" t="s">
        <v>67</v>
      </c>
      <c r="D6" s="26" t="s">
        <v>33</v>
      </c>
      <c r="E6" s="31">
        <f>(187109.98+519711.62)/12</f>
        <v>58901.799999999996</v>
      </c>
    </row>
    <row r="7" spans="1:5" ht="23.25" customHeight="1">
      <c r="A7" s="39">
        <v>3</v>
      </c>
      <c r="B7" s="42" t="s">
        <v>14</v>
      </c>
      <c r="C7" s="9" t="s">
        <v>68</v>
      </c>
      <c r="D7" s="9" t="s">
        <v>33</v>
      </c>
      <c r="E7" s="10">
        <f>(583147.75+132712.74)/12</f>
        <v>59655.04083333333</v>
      </c>
    </row>
    <row r="8" spans="1:5" ht="23.25" customHeight="1">
      <c r="A8" s="40"/>
      <c r="B8" s="43"/>
      <c r="C8" s="3" t="s">
        <v>81</v>
      </c>
      <c r="D8" s="3" t="s">
        <v>51</v>
      </c>
      <c r="E8" s="18">
        <f>(371196.91+368645.87)/12</f>
        <v>61653.565</v>
      </c>
    </row>
    <row r="9" spans="1:5" ht="23.25" customHeight="1">
      <c r="A9" s="40"/>
      <c r="B9" s="43"/>
      <c r="C9" s="3" t="s">
        <v>53</v>
      </c>
      <c r="D9" s="3" t="s">
        <v>52</v>
      </c>
      <c r="E9" s="18">
        <f>(377189.75+546515.16)/12</f>
        <v>76975.40916666666</v>
      </c>
    </row>
    <row r="10" spans="1:5" ht="23.25" customHeight="1">
      <c r="A10" s="45">
        <v>4</v>
      </c>
      <c r="B10" s="47" t="s">
        <v>15</v>
      </c>
      <c r="C10" s="8" t="s">
        <v>34</v>
      </c>
      <c r="D10" s="8" t="s">
        <v>33</v>
      </c>
      <c r="E10" s="32">
        <f>(180073.26+829128.47)/12</f>
        <v>84100.14416666667</v>
      </c>
    </row>
    <row r="11" spans="1:5" ht="23.25" customHeight="1">
      <c r="A11" s="40"/>
      <c r="B11" s="43"/>
      <c r="C11" s="3" t="s">
        <v>54</v>
      </c>
      <c r="D11" s="3" t="s">
        <v>51</v>
      </c>
      <c r="E11" s="20">
        <f>(437309.03+266545.26)/12</f>
        <v>58654.52416666667</v>
      </c>
    </row>
    <row r="12" spans="1:5" ht="23.25" customHeight="1">
      <c r="A12" s="40"/>
      <c r="B12" s="43"/>
      <c r="C12" s="3" t="s">
        <v>55</v>
      </c>
      <c r="D12" s="3" t="s">
        <v>52</v>
      </c>
      <c r="E12" s="20">
        <f>(286385.85+443824.43)/12</f>
        <v>60850.85666666667</v>
      </c>
    </row>
    <row r="13" spans="1:5" ht="23.25" customHeight="1" thickBot="1">
      <c r="A13" s="41"/>
      <c r="B13" s="44"/>
      <c r="C13" s="12" t="s">
        <v>73</v>
      </c>
      <c r="D13" s="12" t="s">
        <v>52</v>
      </c>
      <c r="E13" s="21">
        <f>(435850.27+426869.77)/12</f>
        <v>71893.33666666667</v>
      </c>
    </row>
    <row r="14" spans="1:5" ht="23.25" customHeight="1" thickBot="1">
      <c r="A14" s="14">
        <v>5</v>
      </c>
      <c r="B14" s="15" t="s">
        <v>16</v>
      </c>
      <c r="C14" s="16" t="s">
        <v>36</v>
      </c>
      <c r="D14" s="16" t="s">
        <v>33</v>
      </c>
      <c r="E14" s="17">
        <f>(708242.32+42126.7)/12</f>
        <v>62530.751666666656</v>
      </c>
    </row>
    <row r="15" spans="1:5" ht="23.25" customHeight="1" thickBot="1">
      <c r="A15" s="14">
        <v>6</v>
      </c>
      <c r="B15" s="15" t="s">
        <v>17</v>
      </c>
      <c r="C15" s="16" t="s">
        <v>37</v>
      </c>
      <c r="D15" s="16" t="s">
        <v>33</v>
      </c>
      <c r="E15" s="17">
        <f>(228705.65+502296.8)/12</f>
        <v>60916.87083333333</v>
      </c>
    </row>
    <row r="16" spans="1:5" ht="23.25" customHeight="1" thickBot="1">
      <c r="A16" s="34">
        <v>7</v>
      </c>
      <c r="B16" s="33" t="s">
        <v>18</v>
      </c>
      <c r="C16" s="9" t="s">
        <v>38</v>
      </c>
      <c r="D16" s="9" t="s">
        <v>33</v>
      </c>
      <c r="E16" s="10">
        <f>(131288.84+650587.77)/12</f>
        <v>65156.38416666666</v>
      </c>
    </row>
    <row r="17" spans="1:5" ht="23.25" customHeight="1" thickBot="1">
      <c r="A17" s="14">
        <v>8</v>
      </c>
      <c r="B17" s="15" t="s">
        <v>19</v>
      </c>
      <c r="C17" s="16" t="s">
        <v>39</v>
      </c>
      <c r="D17" s="16" t="s">
        <v>33</v>
      </c>
      <c r="E17" s="17">
        <f>(276645.86+617770.12)/12</f>
        <v>74534.665</v>
      </c>
    </row>
    <row r="18" spans="1:5" ht="23.25" customHeight="1" thickBot="1">
      <c r="A18" s="14">
        <v>9</v>
      </c>
      <c r="B18" s="15" t="s">
        <v>20</v>
      </c>
      <c r="C18" s="16" t="s">
        <v>40</v>
      </c>
      <c r="D18" s="16" t="s">
        <v>33</v>
      </c>
      <c r="E18" s="17">
        <f>(520186.7+158809)/12</f>
        <v>56582.975</v>
      </c>
    </row>
    <row r="19" spans="1:5" ht="23.25" customHeight="1" thickBot="1">
      <c r="A19" s="14">
        <v>10</v>
      </c>
      <c r="B19" s="15" t="s">
        <v>21</v>
      </c>
      <c r="C19" s="16" t="s">
        <v>86</v>
      </c>
      <c r="D19" s="16" t="s">
        <v>33</v>
      </c>
      <c r="E19" s="17">
        <f>(358769.25)/6</f>
        <v>59794.875</v>
      </c>
    </row>
    <row r="20" spans="1:5" ht="23.25" customHeight="1">
      <c r="A20" s="39">
        <v>11</v>
      </c>
      <c r="B20" s="42" t="s">
        <v>22</v>
      </c>
      <c r="C20" s="9" t="s">
        <v>69</v>
      </c>
      <c r="D20" s="9" t="s">
        <v>33</v>
      </c>
      <c r="E20" s="10">
        <f>(342848.68+703534.08)/12</f>
        <v>87198.56333333334</v>
      </c>
    </row>
    <row r="21" spans="1:5" ht="23.25" customHeight="1">
      <c r="A21" s="40"/>
      <c r="B21" s="43"/>
      <c r="C21" s="3" t="s">
        <v>74</v>
      </c>
      <c r="D21" s="3" t="s">
        <v>52</v>
      </c>
      <c r="E21" s="18">
        <f>(418627.05+356738.53)/12</f>
        <v>64613.79833333334</v>
      </c>
    </row>
    <row r="22" spans="1:5" ht="23.25" customHeight="1" thickBot="1">
      <c r="A22" s="41"/>
      <c r="B22" s="44"/>
      <c r="C22" s="12" t="s">
        <v>56</v>
      </c>
      <c r="D22" s="12" t="s">
        <v>51</v>
      </c>
      <c r="E22" s="19">
        <f>(380118.57+432015.68)/12</f>
        <v>67677.85416666667</v>
      </c>
    </row>
    <row r="23" spans="1:5" ht="23.25" customHeight="1" thickBot="1">
      <c r="A23" s="38">
        <v>12</v>
      </c>
      <c r="B23" s="37" t="s">
        <v>23</v>
      </c>
      <c r="C23" s="9" t="s">
        <v>41</v>
      </c>
      <c r="D23" s="9" t="s">
        <v>33</v>
      </c>
      <c r="E23" s="10">
        <f>(609849.48+212483.66)/12</f>
        <v>68527.76166666667</v>
      </c>
    </row>
    <row r="24" spans="1:5" ht="23.25" customHeight="1" thickBot="1">
      <c r="A24" s="14">
        <v>13</v>
      </c>
      <c r="B24" s="15" t="s">
        <v>24</v>
      </c>
      <c r="C24" s="16" t="s">
        <v>83</v>
      </c>
      <c r="D24" s="16" t="s">
        <v>33</v>
      </c>
      <c r="E24" s="17">
        <f>(550149.94+199272.25)/12</f>
        <v>62451.84916666666</v>
      </c>
    </row>
    <row r="25" spans="1:5" ht="23.25" customHeight="1">
      <c r="A25" s="39">
        <v>14</v>
      </c>
      <c r="B25" s="42" t="s">
        <v>25</v>
      </c>
      <c r="C25" s="9" t="s">
        <v>87</v>
      </c>
      <c r="D25" s="9" t="s">
        <v>33</v>
      </c>
      <c r="E25" s="10">
        <f>(234981+76914.88+83763.5)/5</f>
        <v>79131.876</v>
      </c>
    </row>
    <row r="26" spans="1:5" ht="23.25" customHeight="1">
      <c r="A26" s="40"/>
      <c r="B26" s="43"/>
      <c r="C26" s="3" t="s">
        <v>75</v>
      </c>
      <c r="D26" s="3" t="s">
        <v>52</v>
      </c>
      <c r="E26" s="20">
        <f>(423654.57+321313.08)/12</f>
        <v>62080.637500000004</v>
      </c>
    </row>
    <row r="27" spans="1:5" ht="23.25" customHeight="1">
      <c r="A27" s="40"/>
      <c r="B27" s="43"/>
      <c r="C27" s="3" t="s">
        <v>89</v>
      </c>
      <c r="D27" s="3" t="s">
        <v>51</v>
      </c>
      <c r="E27" s="20">
        <f>(151953.98+381637.18)/12</f>
        <v>44465.93</v>
      </c>
    </row>
    <row r="28" spans="1:5" ht="23.25" customHeight="1" thickBot="1">
      <c r="A28" s="41"/>
      <c r="B28" s="44"/>
      <c r="C28" s="12" t="s">
        <v>77</v>
      </c>
      <c r="D28" s="12" t="s">
        <v>76</v>
      </c>
      <c r="E28" s="21">
        <f>(342547.32+183612.09)/12</f>
        <v>43846.6175</v>
      </c>
    </row>
    <row r="29" spans="1:5" ht="23.25" customHeight="1">
      <c r="A29" s="39">
        <v>15</v>
      </c>
      <c r="B29" s="42" t="s">
        <v>26</v>
      </c>
      <c r="C29" s="9" t="s">
        <v>42</v>
      </c>
      <c r="D29" s="9" t="s">
        <v>33</v>
      </c>
      <c r="E29" s="10">
        <f>(208423.29+707327.12)/12</f>
        <v>76312.53416666666</v>
      </c>
    </row>
    <row r="30" spans="1:5" ht="23.25" customHeight="1">
      <c r="A30" s="40"/>
      <c r="B30" s="43"/>
      <c r="C30" s="3" t="s">
        <v>57</v>
      </c>
      <c r="D30" s="3" t="s">
        <v>52</v>
      </c>
      <c r="E30" s="20">
        <f>(440726.93+345570.48)/12</f>
        <v>65524.78416666666</v>
      </c>
    </row>
    <row r="31" spans="1:5" ht="23.25" customHeight="1" thickBot="1">
      <c r="A31" s="41"/>
      <c r="B31" s="44"/>
      <c r="C31" s="12" t="s">
        <v>58</v>
      </c>
      <c r="D31" s="12" t="s">
        <v>51</v>
      </c>
      <c r="E31" s="21">
        <f>(208416.26+448802.01)/12</f>
        <v>54768.18916666667</v>
      </c>
    </row>
    <row r="32" spans="1:5" ht="23.25" customHeight="1">
      <c r="A32" s="39">
        <v>16</v>
      </c>
      <c r="B32" s="42" t="s">
        <v>27</v>
      </c>
      <c r="C32" s="9" t="s">
        <v>78</v>
      </c>
      <c r="D32" s="9" t="s">
        <v>33</v>
      </c>
      <c r="E32" s="10">
        <f>(747790.07+231030.82)/12</f>
        <v>81568.40749999999</v>
      </c>
    </row>
    <row r="33" spans="1:5" ht="23.25" customHeight="1">
      <c r="A33" s="40"/>
      <c r="B33" s="43"/>
      <c r="C33" s="3" t="s">
        <v>59</v>
      </c>
      <c r="D33" s="3" t="s">
        <v>52</v>
      </c>
      <c r="E33" s="18">
        <f>(275905.02+424436.65)/12</f>
        <v>58361.80583333334</v>
      </c>
    </row>
    <row r="34" spans="1:5" ht="23.25" customHeight="1" thickBot="1">
      <c r="A34" s="41"/>
      <c r="B34" s="44"/>
      <c r="C34" s="12" t="s">
        <v>79</v>
      </c>
      <c r="D34" s="12" t="s">
        <v>51</v>
      </c>
      <c r="E34" s="19">
        <f>(218906.84+409989.85)/12</f>
        <v>52408.057499999995</v>
      </c>
    </row>
    <row r="35" spans="1:5" ht="23.25" customHeight="1">
      <c r="A35" s="39">
        <v>17</v>
      </c>
      <c r="B35" s="42" t="s">
        <v>28</v>
      </c>
      <c r="C35" s="22" t="s">
        <v>43</v>
      </c>
      <c r="D35" s="22" t="s">
        <v>33</v>
      </c>
      <c r="E35" s="10">
        <f>(674628.08+62406.31)/12</f>
        <v>61419.532499999994</v>
      </c>
    </row>
    <row r="36" spans="1:5" ht="23.25" customHeight="1" thickBot="1">
      <c r="A36" s="40"/>
      <c r="B36" s="43"/>
      <c r="C36" s="3" t="s">
        <v>60</v>
      </c>
      <c r="D36" s="3" t="s">
        <v>52</v>
      </c>
      <c r="E36" s="20">
        <f>(353080.39+256180.58)/12</f>
        <v>50771.7475</v>
      </c>
    </row>
    <row r="37" spans="1:5" ht="29.25" customHeight="1" thickBot="1">
      <c r="A37" s="14">
        <v>1</v>
      </c>
      <c r="B37" s="15" t="s">
        <v>2</v>
      </c>
      <c r="C37" s="16" t="s">
        <v>88</v>
      </c>
      <c r="D37" s="16" t="s">
        <v>35</v>
      </c>
      <c r="E37" s="23">
        <f>431088.08/12</f>
        <v>35924.00666666667</v>
      </c>
    </row>
    <row r="38" spans="1:5" ht="29.25" customHeight="1" thickBot="1">
      <c r="A38" s="14">
        <v>2</v>
      </c>
      <c r="B38" s="15" t="s">
        <v>3</v>
      </c>
      <c r="C38" s="16" t="s">
        <v>44</v>
      </c>
      <c r="D38" s="16" t="s">
        <v>35</v>
      </c>
      <c r="E38" s="23">
        <f>454560.09/12</f>
        <v>37880.0075</v>
      </c>
    </row>
    <row r="39" spans="1:5" ht="29.25" customHeight="1" thickBot="1">
      <c r="A39" s="14">
        <v>3</v>
      </c>
      <c r="B39" s="15" t="s">
        <v>4</v>
      </c>
      <c r="C39" s="16" t="s">
        <v>80</v>
      </c>
      <c r="D39" s="16" t="s">
        <v>35</v>
      </c>
      <c r="E39" s="23">
        <f>(349065.1+53046.22)/12</f>
        <v>33509.276666666665</v>
      </c>
    </row>
    <row r="40" spans="1:5" ht="29.25" customHeight="1" thickBot="1">
      <c r="A40" s="14">
        <v>4</v>
      </c>
      <c r="B40" s="15" t="s">
        <v>5</v>
      </c>
      <c r="C40" s="16" t="s">
        <v>82</v>
      </c>
      <c r="D40" s="16" t="s">
        <v>35</v>
      </c>
      <c r="E40" s="23">
        <f>446836.69/12</f>
        <v>37236.39083333333</v>
      </c>
    </row>
    <row r="41" spans="1:5" ht="29.25" customHeight="1" thickBot="1">
      <c r="A41" s="24">
        <v>5</v>
      </c>
      <c r="B41" s="25" t="s">
        <v>7</v>
      </c>
      <c r="C41" s="26" t="s">
        <v>45</v>
      </c>
      <c r="D41" s="26" t="s">
        <v>35</v>
      </c>
      <c r="E41" s="27">
        <f>647904.19/12</f>
        <v>53992.01583333333</v>
      </c>
    </row>
    <row r="42" spans="1:5" ht="29.25" customHeight="1" thickBot="1">
      <c r="A42" s="34">
        <v>6</v>
      </c>
      <c r="B42" s="33" t="s">
        <v>6</v>
      </c>
      <c r="C42" s="9" t="s">
        <v>70</v>
      </c>
      <c r="D42" s="9" t="s">
        <v>35</v>
      </c>
      <c r="E42" s="28">
        <f>(131890.16+554522.42)/12</f>
        <v>57201.04833333334</v>
      </c>
    </row>
    <row r="43" spans="1:5" ht="29.25" customHeight="1" thickBot="1">
      <c r="A43" s="14">
        <v>7</v>
      </c>
      <c r="B43" s="15" t="s">
        <v>71</v>
      </c>
      <c r="C43" s="16" t="s">
        <v>72</v>
      </c>
      <c r="D43" s="16" t="s">
        <v>35</v>
      </c>
      <c r="E43" s="23">
        <f>426985.26/12</f>
        <v>35582.105</v>
      </c>
    </row>
    <row r="44" spans="1:5" ht="29.25" customHeight="1" thickBot="1">
      <c r="A44" s="14">
        <v>8</v>
      </c>
      <c r="B44" s="15" t="s">
        <v>8</v>
      </c>
      <c r="C44" s="16" t="s">
        <v>46</v>
      </c>
      <c r="D44" s="16" t="s">
        <v>35</v>
      </c>
      <c r="E44" s="23">
        <f>431490.62/12</f>
        <v>35957.551666666666</v>
      </c>
    </row>
    <row r="45" spans="1:5" ht="29.25" customHeight="1" thickBot="1">
      <c r="A45" s="35">
        <v>9</v>
      </c>
      <c r="B45" s="36" t="s">
        <v>9</v>
      </c>
      <c r="C45" s="9" t="s">
        <v>91</v>
      </c>
      <c r="D45" s="9" t="s">
        <v>35</v>
      </c>
      <c r="E45" s="28">
        <v>59716.45</v>
      </c>
    </row>
    <row r="46" spans="1:5" ht="29.25" customHeight="1" thickBot="1">
      <c r="A46" s="14">
        <v>10</v>
      </c>
      <c r="B46" s="15" t="s">
        <v>10</v>
      </c>
      <c r="C46" s="16" t="s">
        <v>47</v>
      </c>
      <c r="D46" s="16" t="s">
        <v>35</v>
      </c>
      <c r="E46" s="23">
        <f>(742069.66)/12</f>
        <v>61839.138333333336</v>
      </c>
    </row>
    <row r="47" spans="1:5" ht="29.25" customHeight="1" thickBot="1">
      <c r="A47" s="35">
        <v>11</v>
      </c>
      <c r="B47" s="36" t="s">
        <v>11</v>
      </c>
      <c r="C47" s="29" t="s">
        <v>90</v>
      </c>
      <c r="D47" s="9" t="s">
        <v>35</v>
      </c>
      <c r="E47" s="28">
        <f>(305445.54)/7</f>
        <v>43635.07714285714</v>
      </c>
    </row>
    <row r="48" spans="1:5" ht="23.25" customHeight="1">
      <c r="A48" s="39">
        <v>1</v>
      </c>
      <c r="B48" s="42" t="s">
        <v>29</v>
      </c>
      <c r="C48" s="9" t="s">
        <v>48</v>
      </c>
      <c r="D48" s="9" t="s">
        <v>33</v>
      </c>
      <c r="E48" s="28">
        <f>(79683.08+540525.57+47956.35)/12</f>
        <v>55680.41666666666</v>
      </c>
    </row>
    <row r="49" spans="1:5" ht="23.25" customHeight="1">
      <c r="A49" s="40"/>
      <c r="B49" s="43"/>
      <c r="C49" s="4" t="s">
        <v>61</v>
      </c>
      <c r="D49" s="3" t="s">
        <v>52</v>
      </c>
      <c r="E49" s="20">
        <f>(540525.57+90678.41+16003.06)/12</f>
        <v>53933.920000000006</v>
      </c>
    </row>
    <row r="50" spans="1:5" ht="23.25" customHeight="1">
      <c r="A50" s="40"/>
      <c r="B50" s="43"/>
      <c r="C50" s="4" t="s">
        <v>62</v>
      </c>
      <c r="D50" s="3" t="s">
        <v>64</v>
      </c>
      <c r="E50" s="20">
        <f>(96203.45+471873.89)/12</f>
        <v>47339.77833333333</v>
      </c>
    </row>
    <row r="51" spans="1:5" ht="23.25" customHeight="1" thickBot="1">
      <c r="A51" s="41"/>
      <c r="B51" s="44"/>
      <c r="C51" s="30" t="s">
        <v>63</v>
      </c>
      <c r="D51" s="12" t="s">
        <v>65</v>
      </c>
      <c r="E51" s="21">
        <f>(423961.03+74253.61)/12</f>
        <v>41517.886666666665</v>
      </c>
    </row>
    <row r="52" spans="1:5" ht="23.25" customHeight="1" thickBot="1">
      <c r="A52" s="14">
        <v>2</v>
      </c>
      <c r="B52" s="15" t="s">
        <v>30</v>
      </c>
      <c r="C52" s="16" t="s">
        <v>49</v>
      </c>
      <c r="D52" s="16" t="s">
        <v>33</v>
      </c>
      <c r="E52" s="23">
        <f>(556347.13+74439.7)/12</f>
        <v>52565.56916666666</v>
      </c>
    </row>
  </sheetData>
  <sheetProtection/>
  <mergeCells count="19">
    <mergeCell ref="B10:B13"/>
    <mergeCell ref="B35:B36"/>
    <mergeCell ref="A35:A36"/>
    <mergeCell ref="B48:B51"/>
    <mergeCell ref="A48:A51"/>
    <mergeCell ref="A20:A22"/>
    <mergeCell ref="A25:A28"/>
    <mergeCell ref="B25:B28"/>
    <mergeCell ref="B29:B31"/>
    <mergeCell ref="A29:A31"/>
    <mergeCell ref="B20:B22"/>
    <mergeCell ref="A32:A34"/>
    <mergeCell ref="A10:A13"/>
    <mergeCell ref="A1:D1"/>
    <mergeCell ref="A3:A5"/>
    <mergeCell ref="B3:B5"/>
    <mergeCell ref="A7:A9"/>
    <mergeCell ref="B7:B9"/>
    <mergeCell ref="B32:B34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2024-03-29T06:14:01Z</cp:lastPrinted>
  <dcterms:created xsi:type="dcterms:W3CDTF">2017-03-21T06:45:49Z</dcterms:created>
  <dcterms:modified xsi:type="dcterms:W3CDTF">2024-03-29T07:59:34Z</dcterms:modified>
  <cp:category/>
  <cp:version/>
  <cp:contentType/>
  <cp:contentStatus/>
</cp:coreProperties>
</file>